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101586C4-4D33-4119-81C5-BDCBFAAA1E8B}" xr6:coauthVersionLast="45" xr6:coauthVersionMax="45" xr10:uidLastSave="{00000000-0000-0000-0000-000000000000}"/>
  <bookViews>
    <workbookView xWindow="-120" yWindow="-120" windowWidth="29040" windowHeight="15840" activeTab="5" xr2:uid="{2769DF5F-6E5C-4C0C-8243-8050131991D1}"/>
  </bookViews>
  <sheets>
    <sheet name="R" sheetId="1" r:id="rId1"/>
    <sheet name="R-squared" sheetId="2" r:id="rId2"/>
    <sheet name="Non-lin fit" sheetId="5" r:id="rId3"/>
    <sheet name="Spec" sheetId="3" r:id="rId4"/>
    <sheet name="Scenarios" sheetId="6" r:id="rId5"/>
    <sheet name="SEE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7" i="7" l="1"/>
  <c r="Y25" i="7"/>
  <c r="B35" i="7"/>
  <c r="Y5" i="7" s="1"/>
  <c r="B34" i="7"/>
  <c r="B33" i="7"/>
  <c r="R31" i="7"/>
  <c r="S31" i="7" s="1"/>
  <c r="R30" i="7"/>
  <c r="S30" i="7" s="1"/>
  <c r="R29" i="7"/>
  <c r="S29" i="7" s="1"/>
  <c r="R28" i="7"/>
  <c r="S28" i="7" s="1"/>
  <c r="R27" i="7"/>
  <c r="S27" i="7" s="1"/>
  <c r="R26" i="7"/>
  <c r="S26" i="7" s="1"/>
  <c r="R25" i="7"/>
  <c r="S25" i="7" s="1"/>
  <c r="R24" i="7"/>
  <c r="S24" i="7" s="1"/>
  <c r="R23" i="7"/>
  <c r="S23" i="7" s="1"/>
  <c r="R22" i="7"/>
  <c r="S22" i="7" s="1"/>
  <c r="R21" i="7"/>
  <c r="S21" i="7" s="1"/>
  <c r="R20" i="7"/>
  <c r="S20" i="7" s="1"/>
  <c r="R19" i="7"/>
  <c r="S19" i="7" s="1"/>
  <c r="R18" i="7"/>
  <c r="S18" i="7" s="1"/>
  <c r="R17" i="7"/>
  <c r="S17" i="7" s="1"/>
  <c r="R16" i="7"/>
  <c r="S16" i="7" s="1"/>
  <c r="R15" i="7"/>
  <c r="S15" i="7" s="1"/>
  <c r="R14" i="7"/>
  <c r="S14" i="7" s="1"/>
  <c r="R13" i="7"/>
  <c r="S13" i="7" s="1"/>
  <c r="R12" i="7"/>
  <c r="S12" i="7" s="1"/>
  <c r="R11" i="7"/>
  <c r="S11" i="7" s="1"/>
  <c r="R10" i="7"/>
  <c r="S10" i="7" s="1"/>
  <c r="R9" i="7"/>
  <c r="S9" i="7" s="1"/>
  <c r="R8" i="7"/>
  <c r="S8" i="7" s="1"/>
  <c r="R7" i="7"/>
  <c r="S7" i="7" s="1"/>
  <c r="R6" i="7"/>
  <c r="S6" i="7" s="1"/>
  <c r="R5" i="7"/>
  <c r="S5" i="7" s="1"/>
  <c r="R4" i="7"/>
  <c r="S4" i="7" s="1"/>
  <c r="R3" i="7"/>
  <c r="S3" i="7" s="1"/>
  <c r="R2" i="7"/>
  <c r="S2" i="7" s="1"/>
  <c r="F2" i="6"/>
  <c r="G2" i="6" s="1"/>
  <c r="J2" i="6"/>
  <c r="U2" i="6"/>
  <c r="Z2" i="6" s="1"/>
  <c r="AG2" i="6"/>
  <c r="AH2" i="6"/>
  <c r="AJ2" i="6"/>
  <c r="AK2" i="6"/>
  <c r="AQ2" i="6"/>
  <c r="F3" i="6"/>
  <c r="G3" i="6"/>
  <c r="AO3" i="6" s="1"/>
  <c r="H3" i="6"/>
  <c r="J3" i="6"/>
  <c r="K3" i="6"/>
  <c r="S3" i="6"/>
  <c r="V3" i="6" s="1"/>
  <c r="U3" i="6"/>
  <c r="Z3" i="6" s="1"/>
  <c r="AG3" i="6"/>
  <c r="AH3" i="6"/>
  <c r="AJ3" i="6"/>
  <c r="AK3" i="6"/>
  <c r="AQ3" i="6"/>
  <c r="AV3" i="6" s="1"/>
  <c r="F4" i="6"/>
  <c r="H4" i="6" s="1"/>
  <c r="J4" i="6"/>
  <c r="U4" i="6"/>
  <c r="Z4" i="6" s="1"/>
  <c r="AG4" i="6"/>
  <c r="AH4" i="6"/>
  <c r="AJ4" i="6"/>
  <c r="AK4" i="6"/>
  <c r="AQ4" i="6"/>
  <c r="AV4" i="6"/>
  <c r="F5" i="6"/>
  <c r="G5" i="6" s="1"/>
  <c r="J5" i="6"/>
  <c r="U5" i="6"/>
  <c r="Z5" i="6" s="1"/>
  <c r="AG5" i="6"/>
  <c r="AH5" i="6"/>
  <c r="AJ5" i="6"/>
  <c r="AK5" i="6"/>
  <c r="AQ5" i="6"/>
  <c r="AV5" i="6" s="1"/>
  <c r="F6" i="6"/>
  <c r="K6" i="6" s="1"/>
  <c r="J6" i="6"/>
  <c r="U6" i="6"/>
  <c r="Z6" i="6"/>
  <c r="AG6" i="6"/>
  <c r="AH6" i="6"/>
  <c r="AJ6" i="6"/>
  <c r="AK6" i="6"/>
  <c r="AQ6" i="6"/>
  <c r="AV6" i="6" s="1"/>
  <c r="F7" i="6"/>
  <c r="H7" i="6" s="1"/>
  <c r="G7" i="6"/>
  <c r="AO7" i="6" s="1"/>
  <c r="J7" i="6"/>
  <c r="U7" i="6"/>
  <c r="Z7" i="6" s="1"/>
  <c r="AG7" i="6"/>
  <c r="AH7" i="6"/>
  <c r="AJ7" i="6"/>
  <c r="AK7" i="6"/>
  <c r="AQ7" i="6"/>
  <c r="AV7" i="6" s="1"/>
  <c r="F8" i="6"/>
  <c r="G8" i="6" s="1"/>
  <c r="J8" i="6"/>
  <c r="U8" i="6"/>
  <c r="Z8" i="6"/>
  <c r="AG8" i="6"/>
  <c r="AH8" i="6"/>
  <c r="AJ8" i="6"/>
  <c r="AK8" i="6"/>
  <c r="AQ8" i="6"/>
  <c r="AV8" i="6" s="1"/>
  <c r="F9" i="6"/>
  <c r="G9" i="6"/>
  <c r="AO9" i="6" s="1"/>
  <c r="H9" i="6"/>
  <c r="J9" i="6"/>
  <c r="K9" i="6"/>
  <c r="U9" i="6"/>
  <c r="Z9" i="6" s="1"/>
  <c r="AG9" i="6"/>
  <c r="AH9" i="6"/>
  <c r="AJ9" i="6"/>
  <c r="AK9" i="6"/>
  <c r="AQ9" i="6"/>
  <c r="AV9" i="6" s="1"/>
  <c r="F10" i="6"/>
  <c r="H10" i="6" s="1"/>
  <c r="J10" i="6"/>
  <c r="U10" i="6"/>
  <c r="Z10" i="6" s="1"/>
  <c r="AG10" i="6"/>
  <c r="AH10" i="6"/>
  <c r="AJ10" i="6"/>
  <c r="AK10" i="6"/>
  <c r="AQ10" i="6"/>
  <c r="AV10" i="6" s="1"/>
  <c r="F11" i="6"/>
  <c r="G11" i="6" s="1"/>
  <c r="J11" i="6"/>
  <c r="U11" i="6"/>
  <c r="Z11" i="6" s="1"/>
  <c r="AG11" i="6"/>
  <c r="AH11" i="6"/>
  <c r="AJ11" i="6"/>
  <c r="AK11" i="6"/>
  <c r="AQ11" i="6"/>
  <c r="AV11" i="6" s="1"/>
  <c r="F12" i="6"/>
  <c r="G12" i="6" s="1"/>
  <c r="S12" i="6" s="1"/>
  <c r="H12" i="6"/>
  <c r="J12" i="6"/>
  <c r="U12" i="6"/>
  <c r="Z12" i="6" s="1"/>
  <c r="AG12" i="6"/>
  <c r="AH12" i="6"/>
  <c r="AJ12" i="6"/>
  <c r="AK12" i="6"/>
  <c r="AQ12" i="6"/>
  <c r="AV12" i="6" s="1"/>
  <c r="F13" i="6"/>
  <c r="H13" i="6" s="1"/>
  <c r="J13" i="6"/>
  <c r="U13" i="6"/>
  <c r="Z13" i="6" s="1"/>
  <c r="AG13" i="6"/>
  <c r="AH13" i="6"/>
  <c r="AJ13" i="6"/>
  <c r="AK13" i="6"/>
  <c r="AQ13" i="6"/>
  <c r="AV13" i="6"/>
  <c r="F14" i="6"/>
  <c r="G14" i="6" s="1"/>
  <c r="J14" i="6"/>
  <c r="U14" i="6"/>
  <c r="Z14" i="6" s="1"/>
  <c r="AG14" i="6"/>
  <c r="AH14" i="6"/>
  <c r="AJ14" i="6"/>
  <c r="AK14" i="6"/>
  <c r="AQ14" i="6"/>
  <c r="AV14" i="6" s="1"/>
  <c r="F15" i="6"/>
  <c r="G15" i="6" s="1"/>
  <c r="J15" i="6"/>
  <c r="U15" i="6"/>
  <c r="Z15" i="6"/>
  <c r="AG15" i="6"/>
  <c r="AH15" i="6"/>
  <c r="AJ15" i="6"/>
  <c r="AK15" i="6"/>
  <c r="AQ15" i="6"/>
  <c r="AV15" i="6" s="1"/>
  <c r="F16" i="6"/>
  <c r="K16" i="6" s="1"/>
  <c r="G16" i="6"/>
  <c r="AO16" i="6" s="1"/>
  <c r="J16" i="6"/>
  <c r="U16" i="6"/>
  <c r="Z16" i="6" s="1"/>
  <c r="AG16" i="6"/>
  <c r="AH16" i="6"/>
  <c r="AJ16" i="6"/>
  <c r="AK16" i="6"/>
  <c r="AQ16" i="6"/>
  <c r="AV16" i="6" s="1"/>
  <c r="F17" i="6"/>
  <c r="H17" i="6" s="1"/>
  <c r="J17" i="6"/>
  <c r="U17" i="6"/>
  <c r="Z17" i="6"/>
  <c r="AG17" i="6"/>
  <c r="AH17" i="6"/>
  <c r="AJ17" i="6"/>
  <c r="AK17" i="6"/>
  <c r="AQ17" i="6"/>
  <c r="AV17" i="6" s="1"/>
  <c r="F18" i="6"/>
  <c r="G18" i="6" s="1"/>
  <c r="J18" i="6"/>
  <c r="K18" i="6"/>
  <c r="U18" i="6"/>
  <c r="Z18" i="6" s="1"/>
  <c r="AG18" i="6"/>
  <c r="AH18" i="6"/>
  <c r="AJ18" i="6"/>
  <c r="AK18" i="6"/>
  <c r="AQ18" i="6"/>
  <c r="AV18" i="6"/>
  <c r="F19" i="6"/>
  <c r="G19" i="6" s="1"/>
  <c r="J19" i="6"/>
  <c r="U19" i="6"/>
  <c r="Z19" i="6" s="1"/>
  <c r="AG19" i="6"/>
  <c r="AH19" i="6"/>
  <c r="AJ19" i="6"/>
  <c r="AK19" i="6"/>
  <c r="AQ19" i="6"/>
  <c r="AV19" i="6" s="1"/>
  <c r="F20" i="6"/>
  <c r="K20" i="6" s="1"/>
  <c r="J20" i="6"/>
  <c r="U20" i="6"/>
  <c r="Z20" i="6" s="1"/>
  <c r="AG20" i="6"/>
  <c r="AH20" i="6"/>
  <c r="AJ20" i="6"/>
  <c r="AK20" i="6"/>
  <c r="AQ20" i="6"/>
  <c r="AV20" i="6" s="1"/>
  <c r="F21" i="6"/>
  <c r="G21" i="6" s="1"/>
  <c r="J21" i="6"/>
  <c r="U21" i="6"/>
  <c r="Z21" i="6" s="1"/>
  <c r="AG21" i="6"/>
  <c r="AH21" i="6"/>
  <c r="AJ21" i="6"/>
  <c r="AK21" i="6"/>
  <c r="AQ21" i="6"/>
  <c r="AV21" i="6" s="1"/>
  <c r="F22" i="6"/>
  <c r="G22" i="6" s="1"/>
  <c r="J22" i="6"/>
  <c r="U22" i="6"/>
  <c r="Z22" i="6" s="1"/>
  <c r="AG22" i="6"/>
  <c r="AH22" i="6"/>
  <c r="AJ22" i="6"/>
  <c r="AK22" i="6"/>
  <c r="AQ22" i="6"/>
  <c r="AV22" i="6" s="1"/>
  <c r="F23" i="6"/>
  <c r="G23" i="6" s="1"/>
  <c r="J23" i="6"/>
  <c r="U23" i="6"/>
  <c r="Z23" i="6" s="1"/>
  <c r="AG23" i="6"/>
  <c r="AH23" i="6"/>
  <c r="AJ23" i="6"/>
  <c r="AK23" i="6"/>
  <c r="AQ23" i="6"/>
  <c r="AV23" i="6" s="1"/>
  <c r="F24" i="6"/>
  <c r="G24" i="6" s="1"/>
  <c r="J24" i="6"/>
  <c r="K24" i="6"/>
  <c r="U24" i="6"/>
  <c r="Z24" i="6" s="1"/>
  <c r="AG24" i="6"/>
  <c r="AH24" i="6"/>
  <c r="AJ24" i="6"/>
  <c r="AK24" i="6"/>
  <c r="AQ24" i="6"/>
  <c r="AV24" i="6" s="1"/>
  <c r="F25" i="6"/>
  <c r="H25" i="6" s="1"/>
  <c r="J25" i="6"/>
  <c r="U25" i="6"/>
  <c r="Z25" i="6" s="1"/>
  <c r="AG25" i="6"/>
  <c r="AH25" i="6"/>
  <c r="AJ25" i="6"/>
  <c r="AK25" i="6"/>
  <c r="AQ25" i="6"/>
  <c r="AV25" i="6" s="1"/>
  <c r="F26" i="6"/>
  <c r="G26" i="6" s="1"/>
  <c r="J26" i="6"/>
  <c r="U26" i="6"/>
  <c r="Z26" i="6" s="1"/>
  <c r="AG26" i="6"/>
  <c r="AH26" i="6"/>
  <c r="AJ26" i="6"/>
  <c r="AK26" i="6"/>
  <c r="AQ26" i="6"/>
  <c r="AV26" i="6" s="1"/>
  <c r="F27" i="6"/>
  <c r="G27" i="6" s="1"/>
  <c r="J27" i="6"/>
  <c r="U27" i="6"/>
  <c r="Z27" i="6" s="1"/>
  <c r="AG27" i="6"/>
  <c r="AH27" i="6"/>
  <c r="AJ27" i="6"/>
  <c r="AK27" i="6"/>
  <c r="AQ27" i="6"/>
  <c r="AV27" i="6" s="1"/>
  <c r="F28" i="6"/>
  <c r="K28" i="6" s="1"/>
  <c r="J28" i="6"/>
  <c r="U28" i="6"/>
  <c r="Z28" i="6" s="1"/>
  <c r="AG28" i="6"/>
  <c r="AH28" i="6"/>
  <c r="AJ28" i="6"/>
  <c r="AK28" i="6"/>
  <c r="AQ28" i="6"/>
  <c r="AV28" i="6" s="1"/>
  <c r="F29" i="6"/>
  <c r="G29" i="6" s="1"/>
  <c r="J29" i="6"/>
  <c r="U29" i="6"/>
  <c r="Z29" i="6" s="1"/>
  <c r="AG29" i="6"/>
  <c r="AH29" i="6"/>
  <c r="AJ29" i="6"/>
  <c r="AK29" i="6"/>
  <c r="AQ29" i="6"/>
  <c r="AV29" i="6" s="1"/>
  <c r="F30" i="6"/>
  <c r="G30" i="6" s="1"/>
  <c r="J30" i="6"/>
  <c r="U30" i="6"/>
  <c r="Z30" i="6" s="1"/>
  <c r="AG30" i="6"/>
  <c r="AH30" i="6"/>
  <c r="AJ30" i="6"/>
  <c r="AK30" i="6"/>
  <c r="AQ30" i="6"/>
  <c r="AV30" i="6" s="1"/>
  <c r="F31" i="6"/>
  <c r="G31" i="6" s="1"/>
  <c r="J31" i="6"/>
  <c r="U31" i="6"/>
  <c r="Z31" i="6" s="1"/>
  <c r="AG31" i="6"/>
  <c r="AH31" i="6"/>
  <c r="AJ31" i="6"/>
  <c r="AK31" i="6"/>
  <c r="AQ31" i="6"/>
  <c r="AV31" i="6"/>
  <c r="B33" i="6"/>
  <c r="C33" i="6"/>
  <c r="AF33" i="6"/>
  <c r="B34" i="6"/>
  <c r="C34" i="6"/>
  <c r="AF34" i="6"/>
  <c r="S24" i="6" l="1"/>
  <c r="V24" i="6" s="1"/>
  <c r="AO24" i="6"/>
  <c r="AS24" i="6" s="1"/>
  <c r="AR16" i="6"/>
  <c r="AS16" i="6"/>
  <c r="H24" i="6"/>
  <c r="Y13" i="7"/>
  <c r="G17" i="6"/>
  <c r="S17" i="6" s="1"/>
  <c r="Y9" i="7"/>
  <c r="K26" i="6"/>
  <c r="S16" i="6"/>
  <c r="V16" i="6" s="1"/>
  <c r="G20" i="6"/>
  <c r="S20" i="6" s="1"/>
  <c r="S9" i="6"/>
  <c r="Y3" i="6"/>
  <c r="H16" i="6"/>
  <c r="Y29" i="7"/>
  <c r="Y21" i="7"/>
  <c r="Y30" i="7"/>
  <c r="Z30" i="7" s="1"/>
  <c r="Y26" i="7"/>
  <c r="Z26" i="7" s="1"/>
  <c r="Y22" i="7"/>
  <c r="Y18" i="7"/>
  <c r="Z18" i="7" s="1"/>
  <c r="Y14" i="7"/>
  <c r="Z14" i="7" s="1"/>
  <c r="Y10" i="7"/>
  <c r="Y6" i="7"/>
  <c r="Z6" i="7" s="1"/>
  <c r="X30" i="7"/>
  <c r="X26" i="7"/>
  <c r="X22" i="7"/>
  <c r="X18" i="7"/>
  <c r="X14" i="7"/>
  <c r="X10" i="7"/>
  <c r="X6" i="7"/>
  <c r="X29" i="7"/>
  <c r="X25" i="7"/>
  <c r="Z25" i="7" s="1"/>
  <c r="X21" i="7"/>
  <c r="X17" i="7"/>
  <c r="Z17" i="7" s="1"/>
  <c r="X13" i="7"/>
  <c r="X9" i="7"/>
  <c r="X5" i="7"/>
  <c r="Z5" i="7" s="1"/>
  <c r="X2" i="7"/>
  <c r="Y28" i="7"/>
  <c r="Y24" i="7"/>
  <c r="Y20" i="7"/>
  <c r="Y16" i="7"/>
  <c r="Y12" i="7"/>
  <c r="Y8" i="7"/>
  <c r="Y4" i="7"/>
  <c r="Y2" i="7"/>
  <c r="Z2" i="7" s="1"/>
  <c r="X28" i="7"/>
  <c r="X24" i="7"/>
  <c r="X20" i="7"/>
  <c r="X16" i="7"/>
  <c r="X12" i="7"/>
  <c r="X8" i="7"/>
  <c r="X4" i="7"/>
  <c r="Y31" i="7"/>
  <c r="Y27" i="7"/>
  <c r="Y23" i="7"/>
  <c r="Y19" i="7"/>
  <c r="Y15" i="7"/>
  <c r="Y11" i="7"/>
  <c r="Y7" i="7"/>
  <c r="Y3" i="7"/>
  <c r="X31" i="7"/>
  <c r="X27" i="7"/>
  <c r="X23" i="7"/>
  <c r="X19" i="7"/>
  <c r="X15" i="7"/>
  <c r="X11" i="7"/>
  <c r="X7" i="7"/>
  <c r="X3" i="7"/>
  <c r="E3" i="7"/>
  <c r="E5" i="7"/>
  <c r="E7" i="7"/>
  <c r="E9" i="7"/>
  <c r="E11" i="7"/>
  <c r="E13" i="7"/>
  <c r="E15" i="7"/>
  <c r="E17" i="7"/>
  <c r="E19" i="7"/>
  <c r="E21" i="7"/>
  <c r="E23" i="7"/>
  <c r="E25" i="7"/>
  <c r="E27" i="7"/>
  <c r="E29" i="7"/>
  <c r="E31" i="7"/>
  <c r="H3" i="7"/>
  <c r="H5" i="7"/>
  <c r="H7" i="7"/>
  <c r="H9" i="7"/>
  <c r="H11" i="7"/>
  <c r="H13" i="7"/>
  <c r="H15" i="7"/>
  <c r="H17" i="7"/>
  <c r="H19" i="7"/>
  <c r="H21" i="7"/>
  <c r="H23" i="7"/>
  <c r="H25" i="7"/>
  <c r="H27" i="7"/>
  <c r="H29" i="7"/>
  <c r="H31" i="7"/>
  <c r="E2" i="7"/>
  <c r="E4" i="7"/>
  <c r="E6" i="7"/>
  <c r="E8" i="7"/>
  <c r="E10" i="7"/>
  <c r="E12" i="7"/>
  <c r="E14" i="7"/>
  <c r="E16" i="7"/>
  <c r="E18" i="7"/>
  <c r="E20" i="7"/>
  <c r="E22" i="7"/>
  <c r="E24" i="7"/>
  <c r="E26" i="7"/>
  <c r="E28" i="7"/>
  <c r="E30" i="7"/>
  <c r="H2" i="7"/>
  <c r="H4" i="7"/>
  <c r="H6" i="7"/>
  <c r="H8" i="7"/>
  <c r="H10" i="7"/>
  <c r="H12" i="7"/>
  <c r="H14" i="7"/>
  <c r="H16" i="7"/>
  <c r="H18" i="7"/>
  <c r="H20" i="7"/>
  <c r="H22" i="7"/>
  <c r="H24" i="7"/>
  <c r="H26" i="7"/>
  <c r="H28" i="7"/>
  <c r="H30" i="7"/>
  <c r="Z32" i="6"/>
  <c r="AO29" i="6"/>
  <c r="S29" i="6"/>
  <c r="V29" i="6" s="1"/>
  <c r="AO21" i="6"/>
  <c r="AU21" i="6" s="1"/>
  <c r="S21" i="6"/>
  <c r="V21" i="6" s="1"/>
  <c r="K31" i="6"/>
  <c r="K23" i="6"/>
  <c r="K15" i="6"/>
  <c r="U34" i="6"/>
  <c r="H28" i="6"/>
  <c r="K12" i="6"/>
  <c r="K7" i="6"/>
  <c r="H6" i="6"/>
  <c r="H31" i="6"/>
  <c r="G28" i="6"/>
  <c r="S28" i="6" s="1"/>
  <c r="H23" i="6"/>
  <c r="H20" i="6"/>
  <c r="H15" i="6"/>
  <c r="AH32" i="6"/>
  <c r="G6" i="6"/>
  <c r="K29" i="6"/>
  <c r="AR24" i="6"/>
  <c r="K21" i="6"/>
  <c r="J32" i="6"/>
  <c r="M9" i="6" s="1"/>
  <c r="K13" i="6"/>
  <c r="K10" i="6"/>
  <c r="K4" i="6"/>
  <c r="AG32" i="6"/>
  <c r="H29" i="6"/>
  <c r="H21" i="6"/>
  <c r="AK32" i="6"/>
  <c r="U33" i="6"/>
  <c r="G25" i="6"/>
  <c r="S25" i="6" s="1"/>
  <c r="V25" i="6" s="1"/>
  <c r="G13" i="6"/>
  <c r="G10" i="6"/>
  <c r="S10" i="6" s="1"/>
  <c r="V10" i="6" s="1"/>
  <c r="G4" i="6"/>
  <c r="G32" i="6" s="1"/>
  <c r="S7" i="6"/>
  <c r="V7" i="6" s="1"/>
  <c r="AJ32" i="6"/>
  <c r="AQ33" i="6"/>
  <c r="W10" i="6"/>
  <c r="Y10" i="6"/>
  <c r="V17" i="6"/>
  <c r="W17" i="6"/>
  <c r="Y17" i="6"/>
  <c r="S2" i="6"/>
  <c r="AO2" i="6"/>
  <c r="V28" i="6"/>
  <c r="W28" i="6"/>
  <c r="Y28" i="6"/>
  <c r="AR29" i="6"/>
  <c r="AS29" i="6"/>
  <c r="AU29" i="6"/>
  <c r="W25" i="6"/>
  <c r="S18" i="6"/>
  <c r="AO18" i="6"/>
  <c r="S31" i="6"/>
  <c r="AO31" i="6"/>
  <c r="AO27" i="6"/>
  <c r="S27" i="6"/>
  <c r="S23" i="6"/>
  <c r="AO23" i="6"/>
  <c r="AR7" i="6"/>
  <c r="AS7" i="6"/>
  <c r="AU7" i="6"/>
  <c r="V12" i="6"/>
  <c r="W12" i="6"/>
  <c r="Y12" i="6"/>
  <c r="S11" i="6"/>
  <c r="AO11" i="6"/>
  <c r="S8" i="6"/>
  <c r="AO8" i="6"/>
  <c r="S30" i="6"/>
  <c r="AO30" i="6"/>
  <c r="S22" i="6"/>
  <c r="AO22" i="6"/>
  <c r="V20" i="6"/>
  <c r="W20" i="6"/>
  <c r="Y20" i="6"/>
  <c r="S15" i="6"/>
  <c r="AO15" i="6"/>
  <c r="AO19" i="6"/>
  <c r="S19" i="6"/>
  <c r="S14" i="6"/>
  <c r="AO14" i="6"/>
  <c r="S5" i="6"/>
  <c r="AO5" i="6"/>
  <c r="S26" i="6"/>
  <c r="AO26" i="6"/>
  <c r="AF35" i="6"/>
  <c r="AU9" i="6"/>
  <c r="AS9" i="6"/>
  <c r="AR9" i="6"/>
  <c r="AU3" i="6"/>
  <c r="AS3" i="6"/>
  <c r="AR3" i="6"/>
  <c r="H26" i="6"/>
  <c r="H18" i="6"/>
  <c r="AO17" i="6"/>
  <c r="W9" i="6"/>
  <c r="W3" i="6"/>
  <c r="F34" i="6"/>
  <c r="F33" i="6"/>
  <c r="AO28" i="6"/>
  <c r="K27" i="6"/>
  <c r="AU24" i="6"/>
  <c r="AO20" i="6"/>
  <c r="K19" i="6"/>
  <c r="AU16" i="6"/>
  <c r="AO12" i="6"/>
  <c r="K11" i="6"/>
  <c r="K30" i="6"/>
  <c r="Y29" i="6"/>
  <c r="Y21" i="6"/>
  <c r="K14" i="6"/>
  <c r="K8" i="6"/>
  <c r="Y7" i="6"/>
  <c r="K5" i="6"/>
  <c r="AV2" i="6"/>
  <c r="AV32" i="6" s="1"/>
  <c r="K2" i="6"/>
  <c r="K22" i="6"/>
  <c r="W29" i="6"/>
  <c r="H27" i="6"/>
  <c r="K25" i="6"/>
  <c r="Y24" i="6"/>
  <c r="W21" i="6"/>
  <c r="H19" i="6"/>
  <c r="K17" i="6"/>
  <c r="Y16" i="6"/>
  <c r="H11" i="6"/>
  <c r="AO10" i="6"/>
  <c r="W7" i="6"/>
  <c r="AQ34" i="6"/>
  <c r="H30" i="6"/>
  <c r="W24" i="6"/>
  <c r="H22" i="6"/>
  <c r="W16" i="6"/>
  <c r="H14" i="6"/>
  <c r="H8" i="6"/>
  <c r="H5" i="6"/>
  <c r="H2" i="6"/>
  <c r="C40" i="3"/>
  <c r="J40" i="3"/>
  <c r="K41" i="3" s="1"/>
  <c r="G40" i="3"/>
  <c r="H41" i="3" s="1"/>
  <c r="B41" i="3"/>
  <c r="B40" i="3"/>
  <c r="A40" i="3"/>
  <c r="E4" i="5"/>
  <c r="F6" i="5"/>
  <c r="E8" i="5"/>
  <c r="F10" i="5"/>
  <c r="E12" i="5"/>
  <c r="F14" i="5"/>
  <c r="E16" i="5"/>
  <c r="F18" i="5"/>
  <c r="E20" i="5"/>
  <c r="F22" i="5"/>
  <c r="E24" i="5"/>
  <c r="F26" i="5"/>
  <c r="E28" i="5"/>
  <c r="F30" i="5"/>
  <c r="F2" i="5"/>
  <c r="D3" i="5"/>
  <c r="F3" i="5" s="1"/>
  <c r="D4" i="5"/>
  <c r="F4" i="5" s="1"/>
  <c r="D5" i="5"/>
  <c r="F5" i="5" s="1"/>
  <c r="D6" i="5"/>
  <c r="D7" i="5"/>
  <c r="F7" i="5" s="1"/>
  <c r="D8" i="5"/>
  <c r="F8" i="5" s="1"/>
  <c r="D9" i="5"/>
  <c r="F9" i="5" s="1"/>
  <c r="D10" i="5"/>
  <c r="D11" i="5"/>
  <c r="F11" i="5" s="1"/>
  <c r="D12" i="5"/>
  <c r="F12" i="5" s="1"/>
  <c r="D13" i="5"/>
  <c r="F13" i="5" s="1"/>
  <c r="D14" i="5"/>
  <c r="D15" i="5"/>
  <c r="F15" i="5" s="1"/>
  <c r="D16" i="5"/>
  <c r="F16" i="5" s="1"/>
  <c r="D17" i="5"/>
  <c r="F17" i="5" s="1"/>
  <c r="D18" i="5"/>
  <c r="D19" i="5"/>
  <c r="F19" i="5" s="1"/>
  <c r="D20" i="5"/>
  <c r="F20" i="5" s="1"/>
  <c r="D21" i="5"/>
  <c r="F21" i="5" s="1"/>
  <c r="D22" i="5"/>
  <c r="D23" i="5"/>
  <c r="F23" i="5" s="1"/>
  <c r="D24" i="5"/>
  <c r="F24" i="5" s="1"/>
  <c r="D25" i="5"/>
  <c r="F25" i="5" s="1"/>
  <c r="D26" i="5"/>
  <c r="D27" i="5"/>
  <c r="F27" i="5" s="1"/>
  <c r="D28" i="5"/>
  <c r="F28" i="5" s="1"/>
  <c r="D29" i="5"/>
  <c r="F29" i="5" s="1"/>
  <c r="D30" i="5"/>
  <c r="D31" i="5"/>
  <c r="F31" i="5" s="1"/>
  <c r="D2" i="5"/>
  <c r="D33" i="5" s="1"/>
  <c r="C3" i="5"/>
  <c r="E3" i="5" s="1"/>
  <c r="E33" i="5" s="1"/>
  <c r="C4" i="5"/>
  <c r="C5" i="5"/>
  <c r="E5" i="5" s="1"/>
  <c r="C6" i="5"/>
  <c r="E6" i="5" s="1"/>
  <c r="C7" i="5"/>
  <c r="E7" i="5" s="1"/>
  <c r="C8" i="5"/>
  <c r="C9" i="5"/>
  <c r="E9" i="5" s="1"/>
  <c r="C10" i="5"/>
  <c r="E10" i="5" s="1"/>
  <c r="C11" i="5"/>
  <c r="E11" i="5" s="1"/>
  <c r="C12" i="5"/>
  <c r="C13" i="5"/>
  <c r="E13" i="5" s="1"/>
  <c r="C14" i="5"/>
  <c r="E14" i="5" s="1"/>
  <c r="C15" i="5"/>
  <c r="E15" i="5" s="1"/>
  <c r="C16" i="5"/>
  <c r="C17" i="5"/>
  <c r="E17" i="5" s="1"/>
  <c r="C18" i="5"/>
  <c r="E18" i="5" s="1"/>
  <c r="C19" i="5"/>
  <c r="E19" i="5" s="1"/>
  <c r="C20" i="5"/>
  <c r="C21" i="5"/>
  <c r="E21" i="5" s="1"/>
  <c r="C22" i="5"/>
  <c r="E22" i="5" s="1"/>
  <c r="C23" i="5"/>
  <c r="E23" i="5" s="1"/>
  <c r="C24" i="5"/>
  <c r="C25" i="5"/>
  <c r="E25" i="5" s="1"/>
  <c r="C26" i="5"/>
  <c r="E26" i="5" s="1"/>
  <c r="C27" i="5"/>
  <c r="E27" i="5" s="1"/>
  <c r="C28" i="5"/>
  <c r="C29" i="5"/>
  <c r="E29" i="5" s="1"/>
  <c r="C30" i="5"/>
  <c r="E30" i="5" s="1"/>
  <c r="C31" i="5"/>
  <c r="E31" i="5" s="1"/>
  <c r="C2" i="5"/>
  <c r="E2" i="5" s="1"/>
  <c r="B32" i="5"/>
  <c r="E33" i="3"/>
  <c r="E34" i="3"/>
  <c r="U3" i="3"/>
  <c r="U4" i="3"/>
  <c r="U5" i="3"/>
  <c r="V5" i="3" s="1"/>
  <c r="U6" i="3"/>
  <c r="V6" i="3" s="1"/>
  <c r="U7" i="3"/>
  <c r="V7" i="3" s="1"/>
  <c r="U8" i="3"/>
  <c r="V8" i="3" s="1"/>
  <c r="U9" i="3"/>
  <c r="V9" i="3" s="1"/>
  <c r="U10" i="3"/>
  <c r="V10" i="3" s="1"/>
  <c r="U11" i="3"/>
  <c r="U12" i="3"/>
  <c r="U13" i="3"/>
  <c r="V13" i="3" s="1"/>
  <c r="U14" i="3"/>
  <c r="V14" i="3" s="1"/>
  <c r="U15" i="3"/>
  <c r="V15" i="3" s="1"/>
  <c r="U16" i="3"/>
  <c r="V16" i="3" s="1"/>
  <c r="U17" i="3"/>
  <c r="V17" i="3" s="1"/>
  <c r="U18" i="3"/>
  <c r="V18" i="3" s="1"/>
  <c r="U19" i="3"/>
  <c r="U20" i="3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U28" i="3"/>
  <c r="U29" i="3"/>
  <c r="V29" i="3" s="1"/>
  <c r="U30" i="3"/>
  <c r="V30" i="3" s="1"/>
  <c r="U31" i="3"/>
  <c r="V31" i="3" s="1"/>
  <c r="U2" i="3"/>
  <c r="V2" i="3" s="1"/>
  <c r="B34" i="3"/>
  <c r="B33" i="3"/>
  <c r="W34" i="2"/>
  <c r="T34" i="2"/>
  <c r="Q34" i="2"/>
  <c r="N34" i="2"/>
  <c r="K34" i="2"/>
  <c r="H34" i="2"/>
  <c r="E34" i="2"/>
  <c r="B34" i="2"/>
  <c r="W33" i="2"/>
  <c r="T33" i="2"/>
  <c r="Q33" i="2"/>
  <c r="N33" i="2"/>
  <c r="K33" i="2"/>
  <c r="H33" i="2"/>
  <c r="E33" i="2"/>
  <c r="B33" i="2"/>
  <c r="E34" i="5" l="1"/>
  <c r="K10" i="3"/>
  <c r="H10" i="3"/>
  <c r="K20" i="3"/>
  <c r="K12" i="3"/>
  <c r="K3" i="3"/>
  <c r="V28" i="3"/>
  <c r="K28" i="3" s="1"/>
  <c r="V20" i="3"/>
  <c r="V12" i="3"/>
  <c r="V4" i="3"/>
  <c r="K4" i="3" s="1"/>
  <c r="H26" i="3"/>
  <c r="H18" i="3"/>
  <c r="K26" i="3"/>
  <c r="K18" i="3"/>
  <c r="Z3" i="7"/>
  <c r="Z4" i="7"/>
  <c r="V27" i="3"/>
  <c r="K27" i="3" s="1"/>
  <c r="V19" i="3"/>
  <c r="K19" i="3" s="1"/>
  <c r="V11" i="3"/>
  <c r="K11" i="3" s="1"/>
  <c r="V3" i="3"/>
  <c r="H25" i="3"/>
  <c r="H17" i="3"/>
  <c r="H9" i="3"/>
  <c r="H2" i="3"/>
  <c r="K25" i="3"/>
  <c r="K17" i="3"/>
  <c r="K9" i="3"/>
  <c r="Z7" i="7"/>
  <c r="Z8" i="7"/>
  <c r="V9" i="6"/>
  <c r="Y9" i="6"/>
  <c r="H3" i="3"/>
  <c r="H24" i="3"/>
  <c r="H16" i="3"/>
  <c r="H8" i="3"/>
  <c r="K2" i="3"/>
  <c r="K24" i="3"/>
  <c r="K16" i="3"/>
  <c r="K8" i="3"/>
  <c r="Z11" i="7"/>
  <c r="Z12" i="7"/>
  <c r="Z22" i="7"/>
  <c r="H31" i="3"/>
  <c r="H23" i="3"/>
  <c r="H15" i="3"/>
  <c r="H7" i="3"/>
  <c r="K31" i="3"/>
  <c r="K23" i="3"/>
  <c r="K15" i="3"/>
  <c r="K7" i="3"/>
  <c r="AS21" i="6"/>
  <c r="Z15" i="7"/>
  <c r="Z16" i="7"/>
  <c r="H30" i="3"/>
  <c r="H22" i="3"/>
  <c r="H14" i="3"/>
  <c r="H6" i="3"/>
  <c r="K30" i="3"/>
  <c r="K22" i="3"/>
  <c r="K14" i="3"/>
  <c r="K6" i="3"/>
  <c r="AR21" i="6"/>
  <c r="Z19" i="7"/>
  <c r="Z20" i="7"/>
  <c r="H29" i="3"/>
  <c r="H21" i="3"/>
  <c r="H13" i="3"/>
  <c r="H5" i="3"/>
  <c r="K29" i="3"/>
  <c r="K21" i="3"/>
  <c r="K13" i="3"/>
  <c r="K5" i="3"/>
  <c r="C33" i="5"/>
  <c r="Z23" i="7"/>
  <c r="Z24" i="7"/>
  <c r="Z21" i="7"/>
  <c r="Z9" i="7"/>
  <c r="H28" i="3"/>
  <c r="H20" i="3"/>
  <c r="H12" i="3"/>
  <c r="Z27" i="7"/>
  <c r="Z28" i="7"/>
  <c r="Z29" i="7"/>
  <c r="H27" i="3"/>
  <c r="H11" i="3"/>
  <c r="Z31" i="7"/>
  <c r="Z10" i="7"/>
  <c r="Z13" i="7"/>
  <c r="E35" i="7"/>
  <c r="H35" i="7"/>
  <c r="E33" i="7"/>
  <c r="E34" i="7"/>
  <c r="H33" i="7"/>
  <c r="H34" i="7"/>
  <c r="Y25" i="6"/>
  <c r="G34" i="6"/>
  <c r="AO4" i="6"/>
  <c r="S4" i="6"/>
  <c r="AO6" i="6"/>
  <c r="S6" i="6"/>
  <c r="AO25" i="6"/>
  <c r="G33" i="6"/>
  <c r="AO13" i="6"/>
  <c r="S13" i="6"/>
  <c r="V26" i="6"/>
  <c r="W26" i="6"/>
  <c r="Y26" i="6"/>
  <c r="AR8" i="6"/>
  <c r="AS8" i="6"/>
  <c r="AU8" i="6"/>
  <c r="AU20" i="6"/>
  <c r="AR20" i="6"/>
  <c r="AS20" i="6"/>
  <c r="AR14" i="6"/>
  <c r="AS14" i="6"/>
  <c r="AU14" i="6"/>
  <c r="AR11" i="6"/>
  <c r="AS11" i="6"/>
  <c r="AU11" i="6"/>
  <c r="AU23" i="6"/>
  <c r="AR23" i="6"/>
  <c r="AS23" i="6"/>
  <c r="K32" i="6"/>
  <c r="AS17" i="6"/>
  <c r="AU17" i="6"/>
  <c r="AR17" i="6"/>
  <c r="Y14" i="6"/>
  <c r="W14" i="6"/>
  <c r="V14" i="6"/>
  <c r="AR22" i="6"/>
  <c r="AS22" i="6"/>
  <c r="AU22" i="6"/>
  <c r="W11" i="6"/>
  <c r="Y11" i="6"/>
  <c r="V11" i="6"/>
  <c r="V23" i="6"/>
  <c r="W23" i="6"/>
  <c r="Y23" i="6"/>
  <c r="V15" i="6"/>
  <c r="W15" i="6"/>
  <c r="Y15" i="6"/>
  <c r="Y2" i="6"/>
  <c r="W2" i="6"/>
  <c r="V2" i="6"/>
  <c r="Y8" i="6"/>
  <c r="W8" i="6"/>
  <c r="V8" i="6"/>
  <c r="Y5" i="6"/>
  <c r="V5" i="6"/>
  <c r="W5" i="6"/>
  <c r="H32" i="6"/>
  <c r="M6" i="6" s="1"/>
  <c r="W19" i="6"/>
  <c r="Y19" i="6"/>
  <c r="V19" i="6"/>
  <c r="Y22" i="6"/>
  <c r="W22" i="6"/>
  <c r="V22" i="6"/>
  <c r="W27" i="6"/>
  <c r="Y27" i="6"/>
  <c r="V27" i="6"/>
  <c r="AR2" i="6"/>
  <c r="AS2" i="6"/>
  <c r="AU2" i="6"/>
  <c r="AR10" i="6"/>
  <c r="AS10" i="6"/>
  <c r="AU10" i="6"/>
  <c r="V31" i="6"/>
  <c r="W31" i="6"/>
  <c r="Y31" i="6"/>
  <c r="AR5" i="6"/>
  <c r="AS5" i="6"/>
  <c r="AU5" i="6"/>
  <c r="V18" i="6"/>
  <c r="W18" i="6"/>
  <c r="Y18" i="6"/>
  <c r="AU28" i="6"/>
  <c r="AS28" i="6"/>
  <c r="AR28" i="6"/>
  <c r="AS25" i="6"/>
  <c r="AU25" i="6"/>
  <c r="AR25" i="6"/>
  <c r="AR19" i="6"/>
  <c r="AS19" i="6"/>
  <c r="AU19" i="6"/>
  <c r="AR30" i="6"/>
  <c r="AS30" i="6"/>
  <c r="AU30" i="6"/>
  <c r="AR27" i="6"/>
  <c r="AS27" i="6"/>
  <c r="AU27" i="6"/>
  <c r="AR26" i="6"/>
  <c r="AS26" i="6"/>
  <c r="AU26" i="6"/>
  <c r="AR15" i="6"/>
  <c r="AS15" i="6"/>
  <c r="AU15" i="6"/>
  <c r="Y30" i="6"/>
  <c r="W30" i="6"/>
  <c r="V30" i="6"/>
  <c r="AU31" i="6"/>
  <c r="AS31" i="6"/>
  <c r="AR31" i="6"/>
  <c r="AR18" i="6"/>
  <c r="AS18" i="6"/>
  <c r="AU18" i="6"/>
  <c r="AU12" i="6"/>
  <c r="AS12" i="6"/>
  <c r="AR12" i="6"/>
  <c r="F33" i="5"/>
  <c r="F34" i="5" s="1"/>
  <c r="F35" i="5" s="1"/>
  <c r="W33" i="1"/>
  <c r="K34" i="3" l="1"/>
  <c r="K33" i="3"/>
  <c r="H4" i="3"/>
  <c r="H19" i="3"/>
  <c r="H33" i="3" s="1"/>
  <c r="AJ3" i="7"/>
  <c r="AJ7" i="7"/>
  <c r="AJ11" i="7"/>
  <c r="AJ15" i="7"/>
  <c r="AJ19" i="7"/>
  <c r="AJ23" i="7"/>
  <c r="AJ27" i="7"/>
  <c r="AJ31" i="7"/>
  <c r="AK3" i="7"/>
  <c r="AL3" i="7" s="1"/>
  <c r="AK7" i="7"/>
  <c r="AL7" i="7" s="1"/>
  <c r="AK11" i="7"/>
  <c r="AL11" i="7" s="1"/>
  <c r="AK15" i="7"/>
  <c r="AL15" i="7" s="1"/>
  <c r="AK19" i="7"/>
  <c r="AL19" i="7" s="1"/>
  <c r="AK23" i="7"/>
  <c r="AL23" i="7" s="1"/>
  <c r="AK27" i="7"/>
  <c r="AL27" i="7" s="1"/>
  <c r="AK31" i="7"/>
  <c r="AL31" i="7" s="1"/>
  <c r="AJ4" i="7"/>
  <c r="AJ8" i="7"/>
  <c r="AJ12" i="7"/>
  <c r="AJ16" i="7"/>
  <c r="AJ20" i="7"/>
  <c r="AJ24" i="7"/>
  <c r="AJ28" i="7"/>
  <c r="AK2" i="7"/>
  <c r="AK4" i="7"/>
  <c r="AK8" i="7"/>
  <c r="AK12" i="7"/>
  <c r="AK16" i="7"/>
  <c r="AK20" i="7"/>
  <c r="AK24" i="7"/>
  <c r="AK28" i="7"/>
  <c r="AJ2" i="7"/>
  <c r="AL2" i="7" s="1"/>
  <c r="AJ5" i="7"/>
  <c r="AJ9" i="7"/>
  <c r="AJ13" i="7"/>
  <c r="AJ17" i="7"/>
  <c r="AL17" i="7" s="1"/>
  <c r="AJ21" i="7"/>
  <c r="AJ25" i="7"/>
  <c r="AL25" i="7" s="1"/>
  <c r="AJ29" i="7"/>
  <c r="AK5" i="7"/>
  <c r="AL5" i="7" s="1"/>
  <c r="AK9" i="7"/>
  <c r="AK13" i="7"/>
  <c r="AL13" i="7" s="1"/>
  <c r="AK17" i="7"/>
  <c r="AK21" i="7"/>
  <c r="AL21" i="7" s="1"/>
  <c r="AK25" i="7"/>
  <c r="AK29" i="7"/>
  <c r="AJ6" i="7"/>
  <c r="AJ10" i="7"/>
  <c r="AJ14" i="7"/>
  <c r="AJ18" i="7"/>
  <c r="AJ22" i="7"/>
  <c r="AJ26" i="7"/>
  <c r="AJ30" i="7"/>
  <c r="AK6" i="7"/>
  <c r="AK10" i="7"/>
  <c r="AK14" i="7"/>
  <c r="AL14" i="7" s="1"/>
  <c r="AK18" i="7"/>
  <c r="AK22" i="7"/>
  <c r="AL22" i="7" s="1"/>
  <c r="AK26" i="7"/>
  <c r="AK30" i="7"/>
  <c r="AL30" i="7" s="1"/>
  <c r="L40" i="3"/>
  <c r="K40" i="3"/>
  <c r="E35" i="5"/>
  <c r="G35" i="5" s="1"/>
  <c r="G34" i="5"/>
  <c r="AD5" i="7"/>
  <c r="AD9" i="7"/>
  <c r="AD13" i="7"/>
  <c r="AD17" i="7"/>
  <c r="AD21" i="7"/>
  <c r="AD25" i="7"/>
  <c r="AD29" i="7"/>
  <c r="AE5" i="7"/>
  <c r="AF5" i="7" s="1"/>
  <c r="AE9" i="7"/>
  <c r="AE13" i="7"/>
  <c r="AF13" i="7" s="1"/>
  <c r="AE17" i="7"/>
  <c r="AE21" i="7"/>
  <c r="AF21" i="7" s="1"/>
  <c r="AE25" i="7"/>
  <c r="AE29" i="7"/>
  <c r="AD6" i="7"/>
  <c r="AD10" i="7"/>
  <c r="AD14" i="7"/>
  <c r="AD18" i="7"/>
  <c r="AD22" i="7"/>
  <c r="AD26" i="7"/>
  <c r="AD30" i="7"/>
  <c r="AE6" i="7"/>
  <c r="AE10" i="7"/>
  <c r="AE14" i="7"/>
  <c r="AF14" i="7" s="1"/>
  <c r="AE18" i="7"/>
  <c r="AE22" i="7"/>
  <c r="AF22" i="7" s="1"/>
  <c r="AE26" i="7"/>
  <c r="AE30" i="7"/>
  <c r="AF30" i="7" s="1"/>
  <c r="AD3" i="7"/>
  <c r="AD7" i="7"/>
  <c r="AD11" i="7"/>
  <c r="AD15" i="7"/>
  <c r="AD19" i="7"/>
  <c r="AD23" i="7"/>
  <c r="AD27" i="7"/>
  <c r="AD31" i="7"/>
  <c r="AE3" i="7"/>
  <c r="AF3" i="7" s="1"/>
  <c r="AE7" i="7"/>
  <c r="AF7" i="7" s="1"/>
  <c r="AE11" i="7"/>
  <c r="AF11" i="7" s="1"/>
  <c r="AE15" i="7"/>
  <c r="AF15" i="7" s="1"/>
  <c r="AE19" i="7"/>
  <c r="AF19" i="7" s="1"/>
  <c r="AE23" i="7"/>
  <c r="AF23" i="7" s="1"/>
  <c r="AE27" i="7"/>
  <c r="AF27" i="7" s="1"/>
  <c r="AE31" i="7"/>
  <c r="AF31" i="7" s="1"/>
  <c r="AD4" i="7"/>
  <c r="AD8" i="7"/>
  <c r="AD12" i="7"/>
  <c r="AD16" i="7"/>
  <c r="AD20" i="7"/>
  <c r="AD24" i="7"/>
  <c r="AD28" i="7"/>
  <c r="AE2" i="7"/>
  <c r="AE4" i="7"/>
  <c r="AF4" i="7" s="1"/>
  <c r="AE8" i="7"/>
  <c r="AF8" i="7" s="1"/>
  <c r="AE12" i="7"/>
  <c r="AF12" i="7" s="1"/>
  <c r="AE16" i="7"/>
  <c r="AF16" i="7" s="1"/>
  <c r="AE20" i="7"/>
  <c r="AF20" i="7" s="1"/>
  <c r="AE24" i="7"/>
  <c r="AF24" i="7" s="1"/>
  <c r="AE28" i="7"/>
  <c r="AF28" i="7" s="1"/>
  <c r="AD2" i="7"/>
  <c r="AF2" i="7" s="1"/>
  <c r="G33" i="5"/>
  <c r="V6" i="6"/>
  <c r="Y6" i="6"/>
  <c r="W6" i="6"/>
  <c r="AU6" i="6"/>
  <c r="AS6" i="6"/>
  <c r="AS32" i="6" s="1"/>
  <c r="AR6" i="6"/>
  <c r="S34" i="6"/>
  <c r="V4" i="6"/>
  <c r="Y4" i="6"/>
  <c r="W4" i="6"/>
  <c r="W32" i="6" s="1"/>
  <c r="S32" i="6"/>
  <c r="AU4" i="6"/>
  <c r="AR4" i="6"/>
  <c r="AS4" i="6"/>
  <c r="V13" i="6"/>
  <c r="Y13" i="6"/>
  <c r="Y32" i="6" s="1"/>
  <c r="U35" i="6" s="1"/>
  <c r="W13" i="6"/>
  <c r="S33" i="6"/>
  <c r="AR13" i="6"/>
  <c r="AS13" i="6"/>
  <c r="AU13" i="6"/>
  <c r="AU32" i="6" s="1"/>
  <c r="AQ35" i="6" s="1"/>
  <c r="M3" i="6"/>
  <c r="M10" i="6" s="1"/>
  <c r="F35" i="6"/>
  <c r="T33" i="1"/>
  <c r="Q33" i="1"/>
  <c r="AF10" i="7" l="1"/>
  <c r="AL10" i="7"/>
  <c r="AL28" i="7"/>
  <c r="H34" i="3"/>
  <c r="AF6" i="7"/>
  <c r="AF29" i="7"/>
  <c r="AL6" i="7"/>
  <c r="AL29" i="7"/>
  <c r="AL24" i="7"/>
  <c r="I40" i="3"/>
  <c r="V32" i="6"/>
  <c r="AF25" i="7"/>
  <c r="AL20" i="7"/>
  <c r="H40" i="3"/>
  <c r="AL16" i="7"/>
  <c r="AF26" i="7"/>
  <c r="AF17" i="7"/>
  <c r="AL26" i="7"/>
  <c r="AL12" i="7"/>
  <c r="AR32" i="6"/>
  <c r="AL8" i="7"/>
  <c r="AF18" i="7"/>
  <c r="AF9" i="7"/>
  <c r="AL18" i="7"/>
  <c r="AL9" i="7"/>
  <c r="AL4" i="7"/>
  <c r="N33" i="1"/>
  <c r="K33" i="1"/>
  <c r="H33" i="1"/>
  <c r="E33" i="1"/>
  <c r="B33" i="1"/>
</calcChain>
</file>

<file path=xl/sharedStrings.xml><?xml version="1.0" encoding="utf-8"?>
<sst xmlns="http://schemas.openxmlformats.org/spreadsheetml/2006/main" count="164" uniqueCount="54">
  <si>
    <t>x</t>
  </si>
  <si>
    <t>y</t>
  </si>
  <si>
    <t>r=</t>
  </si>
  <si>
    <t>=RANDBETWEEN(1,30)</t>
  </si>
  <si>
    <t>X=Number of couples divorcing in England and Wales 1988-2017</t>
  </si>
  <si>
    <t>Y=Productivity jobs: Manufacturing C SIC07, % change on Y, SA, UK</t>
  </si>
  <si>
    <t>Y=Number of live births in England and Wales 1988-2017</t>
  </si>
  <si>
    <t>Y=Diesel prices in the UK 1988-2017</t>
  </si>
  <si>
    <t>r-sqrd=</t>
  </si>
  <si>
    <t>X=Diesel prices in the UK 1988-2017</t>
  </si>
  <si>
    <t>Y=Number of couples divorcing in England and Wales 1988-2017</t>
  </si>
  <si>
    <t>Trend</t>
  </si>
  <si>
    <t>e</t>
  </si>
  <si>
    <t>y (imagine1)</t>
  </si>
  <si>
    <t>y (imagine2)</t>
  </si>
  <si>
    <t>y1</t>
  </si>
  <si>
    <t>y2</t>
  </si>
  <si>
    <t>diff y1</t>
  </si>
  <si>
    <t>diff y2</t>
  </si>
  <si>
    <t>Ratio</t>
  </si>
  <si>
    <t>R-squared</t>
  </si>
  <si>
    <t>St Dev.</t>
  </si>
  <si>
    <t>Mean</t>
  </si>
  <si>
    <t>Sum</t>
  </si>
  <si>
    <r>
      <t>(</t>
    </r>
    <r>
      <rPr>
        <sz val="11"/>
        <color theme="1"/>
        <rFont val="Calibri"/>
        <family val="2"/>
      </rPr>
      <t>ŷ-   )</t>
    </r>
    <r>
      <rPr>
        <vertAlign val="subscript"/>
        <sz val="11"/>
        <color theme="1"/>
        <rFont val="Calibri"/>
        <family val="2"/>
      </rPr>
      <t>new</t>
    </r>
  </si>
  <si>
    <r>
      <t>(y-  )</t>
    </r>
    <r>
      <rPr>
        <vertAlign val="subscript"/>
        <sz val="11"/>
        <color theme="1"/>
        <rFont val="Calibri"/>
        <family val="2"/>
        <scheme val="minor"/>
      </rPr>
      <t>new</t>
    </r>
  </si>
  <si>
    <r>
      <t>(y-</t>
    </r>
    <r>
      <rPr>
        <sz val="11"/>
        <color theme="1"/>
        <rFont val="Calibri"/>
        <family val="2"/>
      </rPr>
      <t>ŷ)</t>
    </r>
    <r>
      <rPr>
        <vertAlign val="subscript"/>
        <sz val="11"/>
        <color theme="1"/>
        <rFont val="Calibri"/>
        <family val="2"/>
        <scheme val="minor"/>
      </rPr>
      <t>new</t>
    </r>
  </si>
  <si>
    <r>
      <t>e</t>
    </r>
    <r>
      <rPr>
        <vertAlign val="subscript"/>
        <sz val="11"/>
        <color theme="1"/>
        <rFont val="Calibri"/>
        <family val="2"/>
        <scheme val="minor"/>
      </rPr>
      <t>new</t>
    </r>
  </si>
  <si>
    <r>
      <t>ŷ</t>
    </r>
    <r>
      <rPr>
        <vertAlign val="subscript"/>
        <sz val="11"/>
        <color theme="1"/>
        <rFont val="Calibri"/>
        <family val="2"/>
      </rPr>
      <t>new</t>
    </r>
  </si>
  <si>
    <r>
      <t>Road traffic in the UK (bill miles) y</t>
    </r>
    <r>
      <rPr>
        <vertAlign val="subscript"/>
        <sz val="11"/>
        <color theme="1"/>
        <rFont val="Calibri"/>
        <family val="2"/>
        <scheme val="minor"/>
      </rPr>
      <t>new</t>
    </r>
  </si>
  <si>
    <t>Retail price of premium unleaded x</t>
  </si>
  <si>
    <r>
      <t>(</t>
    </r>
    <r>
      <rPr>
        <sz val="11"/>
        <color theme="1"/>
        <rFont val="Calibri"/>
        <family val="2"/>
      </rPr>
      <t>ŷ-   )</t>
    </r>
    <r>
      <rPr>
        <vertAlign val="subscript"/>
        <sz val="11"/>
        <color theme="1"/>
        <rFont val="Calibri"/>
        <family val="2"/>
      </rPr>
      <t>mean</t>
    </r>
  </si>
  <si>
    <r>
      <t>(y-  )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</si>
  <si>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(y-</t>
    </r>
    <r>
      <rPr>
        <sz val="11"/>
        <color theme="1"/>
        <rFont val="Calibri"/>
        <family val="2"/>
      </rPr>
      <t>ŷ)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</si>
  <si>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e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</si>
  <si>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ŷ</t>
    </r>
    <r>
      <rPr>
        <vertAlign val="subscript"/>
        <sz val="11"/>
        <color theme="1"/>
        <rFont val="Calibri"/>
        <family val="2"/>
      </rPr>
      <t>mean</t>
    </r>
  </si>
  <si>
    <r>
      <t>Road traffic in the UK (bill miles) y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</si>
  <si>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(</t>
    </r>
    <r>
      <rPr>
        <sz val="11"/>
        <color theme="1"/>
        <rFont val="Calibri"/>
        <family val="2"/>
      </rPr>
      <t>ŷ-   )</t>
    </r>
    <r>
      <rPr>
        <vertAlign val="subscript"/>
        <sz val="11"/>
        <color theme="1"/>
        <rFont val="Calibri"/>
        <family val="2"/>
      </rPr>
      <t>opt</t>
    </r>
  </si>
  <si>
    <r>
      <t>(y-  )</t>
    </r>
    <r>
      <rPr>
        <vertAlign val="subscript"/>
        <sz val="11"/>
        <color theme="1"/>
        <rFont val="Calibri"/>
        <family val="2"/>
        <scheme val="minor"/>
      </rPr>
      <t>opt</t>
    </r>
  </si>
  <si>
    <r>
      <t>(y-</t>
    </r>
    <r>
      <rPr>
        <sz val="11"/>
        <color theme="1"/>
        <rFont val="Calibri"/>
        <family val="2"/>
      </rPr>
      <t>ŷ)</t>
    </r>
    <r>
      <rPr>
        <vertAlign val="subscript"/>
        <sz val="11"/>
        <color theme="1"/>
        <rFont val="Calibri"/>
        <family val="2"/>
        <scheme val="minor"/>
      </rPr>
      <t>opt</t>
    </r>
  </si>
  <si>
    <r>
      <t>e</t>
    </r>
    <r>
      <rPr>
        <vertAlign val="subscript"/>
        <sz val="11"/>
        <color theme="1"/>
        <rFont val="Calibri"/>
        <family val="2"/>
        <scheme val="minor"/>
      </rPr>
      <t>opt</t>
    </r>
  </si>
  <si>
    <r>
      <t>ŷ</t>
    </r>
    <r>
      <rPr>
        <vertAlign val="subscript"/>
        <sz val="11"/>
        <color theme="1"/>
        <rFont val="Calibri"/>
        <family val="2"/>
      </rPr>
      <t>opt</t>
    </r>
  </si>
  <si>
    <r>
      <t>Road traffic in the UK (bill miles) y</t>
    </r>
    <r>
      <rPr>
        <vertAlign val="subscript"/>
        <sz val="11"/>
        <color theme="1"/>
        <rFont val="Calibri"/>
        <family val="2"/>
        <scheme val="minor"/>
      </rPr>
      <t>opt</t>
    </r>
  </si>
  <si>
    <r>
      <t>(</t>
    </r>
    <r>
      <rPr>
        <sz val="11"/>
        <color theme="1"/>
        <rFont val="Calibri"/>
        <family val="2"/>
      </rPr>
      <t>ŷ-   )</t>
    </r>
    <r>
      <rPr>
        <vertAlign val="subscript"/>
        <sz val="11"/>
        <color theme="1"/>
        <rFont val="Calibri"/>
        <family val="2"/>
      </rPr>
      <t>orig</t>
    </r>
  </si>
  <si>
    <r>
      <t>(y-  )</t>
    </r>
    <r>
      <rPr>
        <vertAlign val="subscript"/>
        <sz val="11"/>
        <color theme="1"/>
        <rFont val="Calibri"/>
        <family val="2"/>
        <scheme val="minor"/>
      </rPr>
      <t>orig</t>
    </r>
  </si>
  <si>
    <r>
      <t>(y-</t>
    </r>
    <r>
      <rPr>
        <sz val="11"/>
        <color theme="1"/>
        <rFont val="Calibri"/>
        <family val="2"/>
      </rPr>
      <t>ŷ)</t>
    </r>
    <r>
      <rPr>
        <vertAlign val="subscript"/>
        <sz val="11"/>
        <color theme="1"/>
        <rFont val="Calibri"/>
        <family val="2"/>
        <scheme val="minor"/>
      </rPr>
      <t>orig</t>
    </r>
  </si>
  <si>
    <r>
      <t>e</t>
    </r>
    <r>
      <rPr>
        <vertAlign val="subscript"/>
        <sz val="11"/>
        <color theme="1"/>
        <rFont val="Calibri"/>
        <family val="2"/>
        <scheme val="minor"/>
      </rPr>
      <t>orig</t>
    </r>
  </si>
  <si>
    <r>
      <t>ŷ</t>
    </r>
    <r>
      <rPr>
        <vertAlign val="subscript"/>
        <sz val="11"/>
        <color theme="1"/>
        <rFont val="Calibri"/>
        <family val="2"/>
      </rPr>
      <t>orig</t>
    </r>
  </si>
  <si>
    <t>Road traffic in the UK (bill miles) y</t>
  </si>
  <si>
    <t>Year</t>
  </si>
  <si>
    <t>SEE=</t>
  </si>
  <si>
    <t>PI-</t>
  </si>
  <si>
    <t>PI+</t>
  </si>
  <si>
    <t>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</si>
</sst>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quotePrefix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/>
    <xf numFmtId="2" fontId="0" fillId="2" borderId="0" xfId="0" applyNumberFormat="1" applyFill="1"/>
    <xf numFmtId="0" fontId="0" fillId="4" borderId="0" xfId="0" applyFill="1"/>
    <xf numFmtId="164" fontId="0" fillId="4" borderId="0" xfId="0" applyNumberFormat="1" applyFill="1"/>
    <xf numFmtId="2" fontId="1" fillId="2" borderId="0" xfId="1" applyNumberFormat="1" applyFill="1"/>
    <xf numFmtId="2" fontId="1" fillId="0" borderId="0" xfId="1" applyNumberForma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 applyAlignment="1">
      <alignment wrapText="1"/>
    </xf>
    <xf numFmtId="4" fontId="0" fillId="0" borderId="0" xfId="0" quotePrefix="1" applyNumberFormat="1"/>
  </cellXfs>
  <cellStyles count="2">
    <cellStyle name="Normal" xfId="0" builtinId="0"/>
    <cellStyle name="Normal 2" xfId="1" xr:uid="{A4CBFF0E-C989-4E4E-830D-66800B8311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'R'!$B$2:$B$31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6-4D57-BE6E-EDAEAEA1E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238960"/>
        <c:axId val="594238640"/>
      </c:scatterChart>
      <c:valAx>
        <c:axId val="59423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38640"/>
        <c:crosses val="autoZero"/>
        <c:crossBetween val="midCat"/>
      </c:valAx>
      <c:valAx>
        <c:axId val="59423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38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'R-squared'!$E$1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4698818897637795E-2"/>
                  <c:y val="-0.591813575386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'R-squared'!$D$2:$D$31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'R-squared'!$E$2:$E$31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2-4881-A258-3515D125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25528"/>
        <c:axId val="738825848"/>
      </c:scatterChart>
      <c:valAx>
        <c:axId val="738825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25848"/>
        <c:crosses val="autoZero"/>
        <c:crossBetween val="midCat"/>
      </c:valAx>
      <c:valAx>
        <c:axId val="73882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25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'R-squared'!$H$1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6685476815398075E-2"/>
                  <c:y val="-0.179954432779235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'R-squared'!$G$2:$G$31</c:f>
              <c:numCache>
                <c:formatCode>General</c:formatCode>
                <c:ptCount val="30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4</c:v>
                </c:pt>
              </c:numCache>
            </c:numRef>
          </c:xVal>
          <c:yVal>
            <c:numRef>
              <c:f>'R-squared'!$H$2:$H$31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10</c:v>
                </c:pt>
                <c:pt idx="28">
                  <c:v>9</c:v>
                </c:pt>
                <c:pt idx="2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8E-434A-8022-4BC073C56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408016"/>
        <c:axId val="626407696"/>
      </c:scatterChart>
      <c:valAx>
        <c:axId val="62640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07696"/>
        <c:crosses val="autoZero"/>
        <c:crossBetween val="midCat"/>
      </c:valAx>
      <c:valAx>
        <c:axId val="62640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0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'R-squared'!$K$1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3770122484689417E-2"/>
                  <c:y val="-0.358853164187809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'R-squared'!$J$2:$J$31</c:f>
              <c:numCache>
                <c:formatCode>General</c:formatCode>
                <c:ptCount val="3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4</c:v>
                </c:pt>
              </c:numCache>
            </c:numRef>
          </c:xVal>
          <c:yVal>
            <c:numRef>
              <c:f>'R-squared'!$K$2:$K$31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96-43BE-9BC5-6ED80648F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3448"/>
        <c:axId val="738838968"/>
      </c:scatterChart>
      <c:valAx>
        <c:axId val="738843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38968"/>
        <c:crosses val="autoZero"/>
        <c:crossBetween val="midCat"/>
      </c:valAx>
      <c:valAx>
        <c:axId val="73883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3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'R-squared'!$N$1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077427821522304E-2"/>
                  <c:y val="-0.392005322251385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'R-squared'!$M$2:$M$31</c:f>
              <c:numCache>
                <c:formatCode>General</c:formatCode>
                <c:ptCount val="30"/>
                <c:pt idx="0">
                  <c:v>4</c:v>
                </c:pt>
                <c:pt idx="1">
                  <c:v>24</c:v>
                </c:pt>
                <c:pt idx="2">
                  <c:v>20</c:v>
                </c:pt>
                <c:pt idx="3">
                  <c:v>20</c:v>
                </c:pt>
                <c:pt idx="4">
                  <c:v>16</c:v>
                </c:pt>
                <c:pt idx="5">
                  <c:v>2</c:v>
                </c:pt>
                <c:pt idx="6">
                  <c:v>22</c:v>
                </c:pt>
                <c:pt idx="7">
                  <c:v>7</c:v>
                </c:pt>
                <c:pt idx="8">
                  <c:v>6</c:v>
                </c:pt>
                <c:pt idx="9">
                  <c:v>19</c:v>
                </c:pt>
                <c:pt idx="10">
                  <c:v>29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19</c:v>
                </c:pt>
                <c:pt idx="16">
                  <c:v>21</c:v>
                </c:pt>
                <c:pt idx="17">
                  <c:v>6</c:v>
                </c:pt>
                <c:pt idx="18">
                  <c:v>24</c:v>
                </c:pt>
                <c:pt idx="19">
                  <c:v>19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  <c:pt idx="25">
                  <c:v>16</c:v>
                </c:pt>
                <c:pt idx="26">
                  <c:v>9</c:v>
                </c:pt>
                <c:pt idx="27">
                  <c:v>11</c:v>
                </c:pt>
                <c:pt idx="28">
                  <c:v>7</c:v>
                </c:pt>
                <c:pt idx="29">
                  <c:v>12</c:v>
                </c:pt>
              </c:numCache>
            </c:numRef>
          </c:xVal>
          <c:yVal>
            <c:numRef>
              <c:f>'R-squared'!$N$2:$N$31</c:f>
              <c:numCache>
                <c:formatCode>General</c:formatCode>
                <c:ptCount val="30"/>
                <c:pt idx="0">
                  <c:v>26</c:v>
                </c:pt>
                <c:pt idx="1">
                  <c:v>15</c:v>
                </c:pt>
                <c:pt idx="2">
                  <c:v>10</c:v>
                </c:pt>
                <c:pt idx="3">
                  <c:v>27</c:v>
                </c:pt>
                <c:pt idx="4">
                  <c:v>30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13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2</c:v>
                </c:pt>
                <c:pt idx="16">
                  <c:v>11</c:v>
                </c:pt>
                <c:pt idx="17">
                  <c:v>13</c:v>
                </c:pt>
                <c:pt idx="18">
                  <c:v>21</c:v>
                </c:pt>
                <c:pt idx="19">
                  <c:v>4</c:v>
                </c:pt>
                <c:pt idx="20">
                  <c:v>4</c:v>
                </c:pt>
                <c:pt idx="21">
                  <c:v>20</c:v>
                </c:pt>
                <c:pt idx="22">
                  <c:v>11</c:v>
                </c:pt>
                <c:pt idx="23">
                  <c:v>26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1</c:v>
                </c:pt>
                <c:pt idx="28">
                  <c:v>14</c:v>
                </c:pt>
                <c:pt idx="2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78-4463-A4EF-A1442E1DD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8888"/>
        <c:axId val="738850168"/>
      </c:scatterChart>
      <c:valAx>
        <c:axId val="738848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50168"/>
        <c:crosses val="autoZero"/>
        <c:crossBetween val="midCat"/>
      </c:valAx>
      <c:valAx>
        <c:axId val="73885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8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'R-squared'!$Q$1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698031496062986"/>
                  <c:y val="-0.319141149023038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'R-squared'!$P$2:$P$31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'R-squared'!$Q$2:$Q$31</c:f>
              <c:numCache>
                <c:formatCode>0.0</c:formatCode>
                <c:ptCount val="30"/>
                <c:pt idx="0">
                  <c:v>1.3</c:v>
                </c:pt>
                <c:pt idx="1">
                  <c:v>0.4</c:v>
                </c:pt>
                <c:pt idx="2">
                  <c:v>-2.9</c:v>
                </c:pt>
                <c:pt idx="3">
                  <c:v>-8.3000000000000007</c:v>
                </c:pt>
                <c:pt idx="4">
                  <c:v>-6</c:v>
                </c:pt>
                <c:pt idx="5">
                  <c:v>-2.9</c:v>
                </c:pt>
                <c:pt idx="6">
                  <c:v>1.4</c:v>
                </c:pt>
                <c:pt idx="7">
                  <c:v>2.8</c:v>
                </c:pt>
                <c:pt idx="8">
                  <c:v>0.9</c:v>
                </c:pt>
                <c:pt idx="9">
                  <c:v>0.3</c:v>
                </c:pt>
                <c:pt idx="10">
                  <c:v>-0.8</c:v>
                </c:pt>
                <c:pt idx="11">
                  <c:v>-3.7</c:v>
                </c:pt>
                <c:pt idx="12">
                  <c:v>-3.7</c:v>
                </c:pt>
                <c:pt idx="13">
                  <c:v>-5</c:v>
                </c:pt>
                <c:pt idx="14">
                  <c:v>-5</c:v>
                </c:pt>
                <c:pt idx="15">
                  <c:v>-5.6</c:v>
                </c:pt>
                <c:pt idx="16">
                  <c:v>-4.2</c:v>
                </c:pt>
                <c:pt idx="17">
                  <c:v>-4.5999999999999996</c:v>
                </c:pt>
                <c:pt idx="18">
                  <c:v>-2</c:v>
                </c:pt>
                <c:pt idx="19">
                  <c:v>-3</c:v>
                </c:pt>
                <c:pt idx="20">
                  <c:v>-2.8</c:v>
                </c:pt>
                <c:pt idx="21">
                  <c:v>-6.4</c:v>
                </c:pt>
                <c:pt idx="22">
                  <c:v>-2.5</c:v>
                </c:pt>
                <c:pt idx="23">
                  <c:v>-0.7</c:v>
                </c:pt>
                <c:pt idx="24">
                  <c:v>0.7</c:v>
                </c:pt>
                <c:pt idx="25">
                  <c:v>-0.7</c:v>
                </c:pt>
                <c:pt idx="26">
                  <c:v>0.8</c:v>
                </c:pt>
                <c:pt idx="27">
                  <c:v>1</c:v>
                </c:pt>
                <c:pt idx="28">
                  <c:v>-0.2</c:v>
                </c:pt>
                <c:pt idx="29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3-4060-8173-5571491E6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13048"/>
        <c:axId val="738814968"/>
      </c:scatterChart>
      <c:valAx>
        <c:axId val="73881304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14968"/>
        <c:crosses val="autoZero"/>
        <c:crossBetween val="midCat"/>
      </c:valAx>
      <c:valAx>
        <c:axId val="73881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13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'R-squared'!$T$1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1210739282589677"/>
                  <c:y val="-0.250279235928842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'R-squared'!$S$2:$S$31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'R-squared'!$T$2:$T$31</c:f>
              <c:numCache>
                <c:formatCode>#,##0</c:formatCode>
                <c:ptCount val="30"/>
                <c:pt idx="0">
                  <c:v>693577</c:v>
                </c:pt>
                <c:pt idx="1">
                  <c:v>687725</c:v>
                </c:pt>
                <c:pt idx="2">
                  <c:v>706140</c:v>
                </c:pt>
                <c:pt idx="3">
                  <c:v>699217</c:v>
                </c:pt>
                <c:pt idx="4">
                  <c:v>689656</c:v>
                </c:pt>
                <c:pt idx="5">
                  <c:v>673467</c:v>
                </c:pt>
                <c:pt idx="6">
                  <c:v>664726</c:v>
                </c:pt>
                <c:pt idx="7">
                  <c:v>648138</c:v>
                </c:pt>
                <c:pt idx="8">
                  <c:v>649485</c:v>
                </c:pt>
                <c:pt idx="9">
                  <c:v>643095</c:v>
                </c:pt>
                <c:pt idx="10">
                  <c:v>635901</c:v>
                </c:pt>
                <c:pt idx="11">
                  <c:v>621872</c:v>
                </c:pt>
                <c:pt idx="12">
                  <c:v>604441</c:v>
                </c:pt>
                <c:pt idx="13">
                  <c:v>594634</c:v>
                </c:pt>
                <c:pt idx="14">
                  <c:v>596122</c:v>
                </c:pt>
                <c:pt idx="15">
                  <c:v>621469</c:v>
                </c:pt>
                <c:pt idx="16">
                  <c:v>639721</c:v>
                </c:pt>
                <c:pt idx="17">
                  <c:v>645835</c:v>
                </c:pt>
                <c:pt idx="18">
                  <c:v>669601</c:v>
                </c:pt>
                <c:pt idx="19">
                  <c:v>690013</c:v>
                </c:pt>
                <c:pt idx="20">
                  <c:v>708711</c:v>
                </c:pt>
                <c:pt idx="21">
                  <c:v>706248</c:v>
                </c:pt>
                <c:pt idx="22">
                  <c:v>723165</c:v>
                </c:pt>
                <c:pt idx="23">
                  <c:v>723913</c:v>
                </c:pt>
                <c:pt idx="24">
                  <c:v>729674</c:v>
                </c:pt>
                <c:pt idx="25">
                  <c:v>698512</c:v>
                </c:pt>
                <c:pt idx="26">
                  <c:v>695233</c:v>
                </c:pt>
                <c:pt idx="27">
                  <c:v>697852</c:v>
                </c:pt>
                <c:pt idx="28">
                  <c:v>696271</c:v>
                </c:pt>
                <c:pt idx="29">
                  <c:v>679106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31-4300-8D83-68E47A700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22328"/>
        <c:axId val="738818808"/>
      </c:scatterChart>
      <c:valAx>
        <c:axId val="73882232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18808"/>
        <c:crosses val="autoZero"/>
        <c:crossBetween val="midCat"/>
      </c:valAx>
      <c:valAx>
        <c:axId val="738818808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22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'R-squared'!$W$1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2983595800524935E-2"/>
                  <c:y val="-0.456371026538349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'R-squared'!$V$2:$V$31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'R-squared'!$W$2:$W$31</c:f>
              <c:numCache>
                <c:formatCode>#,##0.00</c:formatCode>
                <c:ptCount val="30"/>
                <c:pt idx="0">
                  <c:v>34</c:v>
                </c:pt>
                <c:pt idx="1">
                  <c:v>36.18</c:v>
                </c:pt>
                <c:pt idx="2">
                  <c:v>40.479999999999997</c:v>
                </c:pt>
                <c:pt idx="3">
                  <c:v>43.82</c:v>
                </c:pt>
                <c:pt idx="4">
                  <c:v>45.01</c:v>
                </c:pt>
                <c:pt idx="5">
                  <c:v>49.2</c:v>
                </c:pt>
                <c:pt idx="6">
                  <c:v>51.53</c:v>
                </c:pt>
                <c:pt idx="7">
                  <c:v>54.24</c:v>
                </c:pt>
                <c:pt idx="8">
                  <c:v>57.71</c:v>
                </c:pt>
                <c:pt idx="9">
                  <c:v>62.47</c:v>
                </c:pt>
                <c:pt idx="10">
                  <c:v>65.5</c:v>
                </c:pt>
                <c:pt idx="11">
                  <c:v>72.489999999999995</c:v>
                </c:pt>
                <c:pt idx="12">
                  <c:v>81.34</c:v>
                </c:pt>
                <c:pt idx="13">
                  <c:v>77.84</c:v>
                </c:pt>
                <c:pt idx="14">
                  <c:v>75.459999999999994</c:v>
                </c:pt>
                <c:pt idx="15">
                  <c:v>77.92</c:v>
                </c:pt>
                <c:pt idx="16">
                  <c:v>81.91</c:v>
                </c:pt>
                <c:pt idx="17">
                  <c:v>90.86</c:v>
                </c:pt>
                <c:pt idx="18">
                  <c:v>95.21</c:v>
                </c:pt>
                <c:pt idx="19">
                  <c:v>96.85</c:v>
                </c:pt>
                <c:pt idx="20">
                  <c:v>117.51</c:v>
                </c:pt>
                <c:pt idx="21">
                  <c:v>103.93</c:v>
                </c:pt>
                <c:pt idx="22">
                  <c:v>119.26</c:v>
                </c:pt>
                <c:pt idx="23">
                  <c:v>138.72</c:v>
                </c:pt>
                <c:pt idx="24">
                  <c:v>141.83000000000001</c:v>
                </c:pt>
                <c:pt idx="25">
                  <c:v>140.41</c:v>
                </c:pt>
                <c:pt idx="26">
                  <c:v>133.46</c:v>
                </c:pt>
                <c:pt idx="27">
                  <c:v>114.9</c:v>
                </c:pt>
                <c:pt idx="28">
                  <c:v>110.13</c:v>
                </c:pt>
                <c:pt idx="29">
                  <c:v>120.15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8D-4A83-BB4B-DB384718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66168"/>
        <c:axId val="738870968"/>
      </c:scatterChart>
      <c:valAx>
        <c:axId val="73886616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70968"/>
        <c:crosses val="autoZero"/>
        <c:crossBetween val="midCat"/>
      </c:valAx>
      <c:valAx>
        <c:axId val="73887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6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'Non-lin fit'!$B$1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035673665791776E-2"/>
                  <c:y val="-0.253500656167979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'Non-lin fit'!$A$2:$A$31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'Non-lin fit'!$B$2:$B$31</c:f>
              <c:numCache>
                <c:formatCode>General</c:formatCode>
                <c:ptCount val="30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24</c:v>
                </c:pt>
                <c:pt idx="21">
                  <c:v>32</c:v>
                </c:pt>
                <c:pt idx="22">
                  <c:v>23</c:v>
                </c:pt>
                <c:pt idx="23">
                  <c:v>25</c:v>
                </c:pt>
                <c:pt idx="24">
                  <c:v>25</c:v>
                </c:pt>
                <c:pt idx="25">
                  <c:v>34</c:v>
                </c:pt>
                <c:pt idx="26">
                  <c:v>29</c:v>
                </c:pt>
                <c:pt idx="27">
                  <c:v>32</c:v>
                </c:pt>
                <c:pt idx="28">
                  <c:v>38</c:v>
                </c:pt>
                <c:pt idx="2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DC-4653-9897-AE4848FC0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67128"/>
        <c:axId val="738865528"/>
      </c:scatterChart>
      <c:valAx>
        <c:axId val="738867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5528"/>
        <c:crosses val="autoZero"/>
        <c:crossBetween val="midCat"/>
      </c:valAx>
      <c:valAx>
        <c:axId val="7388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7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'Non-lin fit'!$B$1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'Non-lin fit'!$A$2:$A$31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'Non-lin fit'!$B$2:$B$31</c:f>
              <c:numCache>
                <c:formatCode>General</c:formatCode>
                <c:ptCount val="30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24</c:v>
                </c:pt>
                <c:pt idx="21">
                  <c:v>32</c:v>
                </c:pt>
                <c:pt idx="22">
                  <c:v>23</c:v>
                </c:pt>
                <c:pt idx="23">
                  <c:v>25</c:v>
                </c:pt>
                <c:pt idx="24">
                  <c:v>25</c:v>
                </c:pt>
                <c:pt idx="25">
                  <c:v>34</c:v>
                </c:pt>
                <c:pt idx="26">
                  <c:v>29</c:v>
                </c:pt>
                <c:pt idx="27">
                  <c:v>32</c:v>
                </c:pt>
                <c:pt idx="28">
                  <c:v>38</c:v>
                </c:pt>
                <c:pt idx="2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A2-4403-B128-40572CEC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67128"/>
        <c:axId val="738865528"/>
      </c:scatterChart>
      <c:valAx>
        <c:axId val="738867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5528"/>
        <c:crosses val="autoZero"/>
        <c:crossBetween val="midCat"/>
      </c:valAx>
      <c:valAx>
        <c:axId val="73886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7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9094706911636046E-2"/>
                  <c:y val="-0.58600065616797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Spec!$A$2:$A$31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Spec!$B$2:$B$31</c:f>
              <c:numCache>
                <c:formatCode>#,##0.00</c:formatCode>
                <c:ptCount val="30"/>
                <c:pt idx="0">
                  <c:v>34</c:v>
                </c:pt>
                <c:pt idx="1">
                  <c:v>36.18</c:v>
                </c:pt>
                <c:pt idx="2">
                  <c:v>40.479999999999997</c:v>
                </c:pt>
                <c:pt idx="3">
                  <c:v>43.82</c:v>
                </c:pt>
                <c:pt idx="4">
                  <c:v>45.01</c:v>
                </c:pt>
                <c:pt idx="5">
                  <c:v>49.2</c:v>
                </c:pt>
                <c:pt idx="6">
                  <c:v>51.53</c:v>
                </c:pt>
                <c:pt idx="7">
                  <c:v>54.24</c:v>
                </c:pt>
                <c:pt idx="8">
                  <c:v>57.71</c:v>
                </c:pt>
                <c:pt idx="9">
                  <c:v>62.47</c:v>
                </c:pt>
                <c:pt idx="10">
                  <c:v>65.5</c:v>
                </c:pt>
                <c:pt idx="11">
                  <c:v>72.489999999999995</c:v>
                </c:pt>
                <c:pt idx="12">
                  <c:v>81.34</c:v>
                </c:pt>
                <c:pt idx="13">
                  <c:v>77.84</c:v>
                </c:pt>
                <c:pt idx="14">
                  <c:v>75.459999999999994</c:v>
                </c:pt>
                <c:pt idx="15">
                  <c:v>77.92</c:v>
                </c:pt>
                <c:pt idx="16">
                  <c:v>81.91</c:v>
                </c:pt>
                <c:pt idx="17">
                  <c:v>90.86</c:v>
                </c:pt>
                <c:pt idx="18">
                  <c:v>95.21</c:v>
                </c:pt>
                <c:pt idx="19">
                  <c:v>96.85</c:v>
                </c:pt>
                <c:pt idx="20">
                  <c:v>117.51</c:v>
                </c:pt>
                <c:pt idx="21">
                  <c:v>103.93</c:v>
                </c:pt>
                <c:pt idx="22">
                  <c:v>119.26</c:v>
                </c:pt>
                <c:pt idx="23">
                  <c:v>138.72</c:v>
                </c:pt>
                <c:pt idx="24">
                  <c:v>141.83000000000001</c:v>
                </c:pt>
                <c:pt idx="25">
                  <c:v>140.41</c:v>
                </c:pt>
                <c:pt idx="26">
                  <c:v>133.46</c:v>
                </c:pt>
                <c:pt idx="27">
                  <c:v>114.9</c:v>
                </c:pt>
                <c:pt idx="28">
                  <c:v>110.13</c:v>
                </c:pt>
                <c:pt idx="29">
                  <c:v>120.15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78-4495-989C-4146B24F5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7288"/>
        <c:axId val="738847608"/>
      </c:scatterChart>
      <c:valAx>
        <c:axId val="73884728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7608"/>
        <c:crosses val="autoZero"/>
        <c:crossBetween val="midCat"/>
      </c:valAx>
      <c:valAx>
        <c:axId val="7388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7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'R'!$E$1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'R'!$D$2:$D$31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'R'!$E$2:$E$31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32-460E-9E86-C558786FC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405176"/>
        <c:axId val="594402936"/>
      </c:scatterChart>
      <c:valAx>
        <c:axId val="594405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02936"/>
        <c:crosses val="autoZero"/>
        <c:crossBetween val="midCat"/>
      </c:valAx>
      <c:valAx>
        <c:axId val="59440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05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Spec!$H$1</c:f>
              <c:strCache>
                <c:ptCount val="1"/>
                <c:pt idx="0">
                  <c:v>y (imagine1)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20581802274716E-2"/>
                  <c:y val="-0.595259915427238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Spec!$G$2:$G$31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Spec!$H$2:$H$31</c:f>
              <c:numCache>
                <c:formatCode>#,##0.00</c:formatCode>
                <c:ptCount val="30"/>
                <c:pt idx="0">
                  <c:v>47.377398587148363</c:v>
                </c:pt>
                <c:pt idx="1">
                  <c:v>49.810519672495928</c:v>
                </c:pt>
                <c:pt idx="2">
                  <c:v>50.043082756786788</c:v>
                </c:pt>
                <c:pt idx="3">
                  <c:v>47.625754025169783</c:v>
                </c:pt>
                <c:pt idx="4">
                  <c:v>46.969920078565579</c:v>
                </c:pt>
                <c:pt idx="5">
                  <c:v>45.531314179408717</c:v>
                </c:pt>
                <c:pt idx="6">
                  <c:v>51.915495091977334</c:v>
                </c:pt>
                <c:pt idx="7">
                  <c:v>55.311489995094931</c:v>
                </c:pt>
                <c:pt idx="8">
                  <c:v>55.820062564522033</c:v>
                </c:pt>
                <c:pt idx="9">
                  <c:v>66.145908939962609</c:v>
                </c:pt>
                <c:pt idx="10">
                  <c:v>68.785896788280411</c:v>
                </c:pt>
                <c:pt idx="11">
                  <c:v>72.782755774174035</c:v>
                </c:pt>
                <c:pt idx="12">
                  <c:v>79.816964878645365</c:v>
                </c:pt>
                <c:pt idx="13">
                  <c:v>76.020631050145937</c:v>
                </c:pt>
                <c:pt idx="14">
                  <c:v>71.843120947189448</c:v>
                </c:pt>
                <c:pt idx="15">
                  <c:v>69.007910620725795</c:v>
                </c:pt>
                <c:pt idx="16">
                  <c:v>71.111214535614693</c:v>
                </c:pt>
                <c:pt idx="17">
                  <c:v>84.434339300587453</c:v>
                </c:pt>
                <c:pt idx="18">
                  <c:v>93.612483994319007</c:v>
                </c:pt>
                <c:pt idx="19">
                  <c:v>97.490162830865501</c:v>
                </c:pt>
                <c:pt idx="20">
                  <c:v>112.71900822052328</c:v>
                </c:pt>
                <c:pt idx="21">
                  <c:v>111.84682565448792</c:v>
                </c:pt>
                <c:pt idx="22">
                  <c:v>115.21017720397103</c:v>
                </c:pt>
                <c:pt idx="23">
                  <c:v>126.4892282683327</c:v>
                </c:pt>
                <c:pt idx="24">
                  <c:v>127.6003347580134</c:v>
                </c:pt>
                <c:pt idx="25">
                  <c:v>129.49878115885875</c:v>
                </c:pt>
                <c:pt idx="26">
                  <c:v>128.73214173470723</c:v>
                </c:pt>
                <c:pt idx="27">
                  <c:v>127.16612620785045</c:v>
                </c:pt>
                <c:pt idx="28">
                  <c:v>120.27812400007532</c:v>
                </c:pt>
                <c:pt idx="29">
                  <c:v>129.32282618149986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44-43EE-BA04-35657C170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8248"/>
        <c:axId val="738844088"/>
      </c:scatterChart>
      <c:valAx>
        <c:axId val="73884824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4088"/>
        <c:crosses val="autoZero"/>
        <c:crossBetween val="midCat"/>
      </c:valAx>
      <c:valAx>
        <c:axId val="73884408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824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Spec!$K$1</c:f>
              <c:strCache>
                <c:ptCount val="1"/>
                <c:pt idx="0">
                  <c:v>y (imagine2)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4094706911636041E-2"/>
                  <c:y val="-0.599889545056867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Spec!$J$2:$J$31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Spec!$K$2:$K$31</c:f>
              <c:numCache>
                <c:formatCode>#,##0.00</c:formatCode>
                <c:ptCount val="30"/>
                <c:pt idx="0">
                  <c:v>58.079317456867052</c:v>
                </c:pt>
                <c:pt idx="1">
                  <c:v>60.714935410492664</c:v>
                </c:pt>
                <c:pt idx="2">
                  <c:v>57.693548962216227</c:v>
                </c:pt>
                <c:pt idx="3">
                  <c:v>50.670357245305617</c:v>
                </c:pt>
                <c:pt idx="4">
                  <c:v>48.537856141418047</c:v>
                </c:pt>
                <c:pt idx="5">
                  <c:v>42.596365522935692</c:v>
                </c:pt>
                <c:pt idx="6">
                  <c:v>52.223891165559202</c:v>
                </c:pt>
                <c:pt idx="7">
                  <c:v>56.168681991170871</c:v>
                </c:pt>
                <c:pt idx="8">
                  <c:v>54.308112616139653</c:v>
                </c:pt>
                <c:pt idx="9">
                  <c:v>69.086636091932704</c:v>
                </c:pt>
                <c:pt idx="10">
                  <c:v>71.414614218904745</c:v>
                </c:pt>
                <c:pt idx="11">
                  <c:v>73.016960393513273</c:v>
                </c:pt>
                <c:pt idx="12">
                  <c:v>78.598536781561648</c:v>
                </c:pt>
                <c:pt idx="13">
                  <c:v>74.565135890262681</c:v>
                </c:pt>
                <c:pt idx="14">
                  <c:v>68.949617704941005</c:v>
                </c:pt>
                <c:pt idx="15">
                  <c:v>61.878239117306414</c:v>
                </c:pt>
                <c:pt idx="16">
                  <c:v>62.472186164106446</c:v>
                </c:pt>
                <c:pt idx="17">
                  <c:v>79.293810741057399</c:v>
                </c:pt>
                <c:pt idx="18">
                  <c:v>92.334471189774234</c:v>
                </c:pt>
                <c:pt idx="19">
                  <c:v>98.002293095557903</c:v>
                </c:pt>
                <c:pt idx="20">
                  <c:v>108.88621479694191</c:v>
                </c:pt>
                <c:pt idx="21">
                  <c:v>118.18028617807825</c:v>
                </c:pt>
                <c:pt idx="22">
                  <c:v>111.97031896714786</c:v>
                </c:pt>
                <c:pt idx="23">
                  <c:v>116.70461088299885</c:v>
                </c:pt>
                <c:pt idx="24">
                  <c:v>116.21660256442412</c:v>
                </c:pt>
                <c:pt idx="25">
                  <c:v>120.76980608594575</c:v>
                </c:pt>
                <c:pt idx="26">
                  <c:v>124.949855122473</c:v>
                </c:pt>
                <c:pt idx="27">
                  <c:v>136.97902717413081</c:v>
                </c:pt>
                <c:pt idx="28">
                  <c:v>128.39662320013559</c:v>
                </c:pt>
                <c:pt idx="29">
                  <c:v>136.66108712669973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34-4F42-B584-F03FFAB9B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64248"/>
        <c:axId val="738864568"/>
      </c:scatterChart>
      <c:valAx>
        <c:axId val="73886424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4568"/>
        <c:crosses val="autoZero"/>
        <c:crossBetween val="midCat"/>
      </c:valAx>
      <c:valAx>
        <c:axId val="73886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4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Scenarios!$B$1</c:f>
              <c:strCache>
                <c:ptCount val="1"/>
                <c:pt idx="0">
                  <c:v>Retail price of premium unleaded 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Scenarios!$B$2:$B$31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3-4152-B866-EE93F3B0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774224"/>
        <c:axId val="800777104"/>
      </c:lineChart>
      <c:catAx>
        <c:axId val="800774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77104"/>
        <c:crosses val="autoZero"/>
        <c:auto val="1"/>
        <c:lblAlgn val="ctr"/>
        <c:lblOffset val="100"/>
        <c:noMultiLvlLbl val="0"/>
      </c:catAx>
      <c:valAx>
        <c:axId val="80077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7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Scenarios!$C$1</c:f>
              <c:strCache>
                <c:ptCount val="1"/>
                <c:pt idx="0">
                  <c:v>Road traffic in the UK (bill miles) 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Scenarios!$C$2:$C$31</c:f>
              <c:numCache>
                <c:formatCode>0.0</c:formatCode>
                <c:ptCount val="30"/>
                <c:pt idx="0">
                  <c:v>205.9</c:v>
                </c:pt>
                <c:pt idx="1">
                  <c:v>208.7</c:v>
                </c:pt>
                <c:pt idx="2">
                  <c:v>208.3</c:v>
                </c:pt>
                <c:pt idx="3">
                  <c:v>210</c:v>
                </c:pt>
                <c:pt idx="4">
                  <c:v>210.1</c:v>
                </c:pt>
                <c:pt idx="5">
                  <c:v>214.4</c:v>
                </c:pt>
                <c:pt idx="6">
                  <c:v>218.2</c:v>
                </c:pt>
                <c:pt idx="7">
                  <c:v>223.6</c:v>
                </c:pt>
                <c:pt idx="8">
                  <c:v>227.3</c:v>
                </c:pt>
                <c:pt idx="9">
                  <c:v>230.3</c:v>
                </c:pt>
                <c:pt idx="10">
                  <c:v>234.5</c:v>
                </c:pt>
                <c:pt idx="11">
                  <c:v>233.7</c:v>
                </c:pt>
                <c:pt idx="12">
                  <c:v>236.9</c:v>
                </c:pt>
                <c:pt idx="13">
                  <c:v>242.7</c:v>
                </c:pt>
                <c:pt idx="14">
                  <c:v>242.3</c:v>
                </c:pt>
                <c:pt idx="15">
                  <c:v>245</c:v>
                </c:pt>
                <c:pt idx="16">
                  <c:v>244</c:v>
                </c:pt>
                <c:pt idx="17">
                  <c:v>246.9</c:v>
                </c:pt>
                <c:pt idx="18">
                  <c:v>247.3</c:v>
                </c:pt>
                <c:pt idx="19">
                  <c:v>245.4</c:v>
                </c:pt>
                <c:pt idx="20">
                  <c:v>244.8</c:v>
                </c:pt>
                <c:pt idx="21">
                  <c:v>239.8</c:v>
                </c:pt>
                <c:pt idx="22">
                  <c:v>240.7</c:v>
                </c:pt>
                <c:pt idx="23">
                  <c:v>240.3</c:v>
                </c:pt>
                <c:pt idx="24">
                  <c:v>240</c:v>
                </c:pt>
                <c:pt idx="25">
                  <c:v>245</c:v>
                </c:pt>
                <c:pt idx="26">
                  <c:v>247.7</c:v>
                </c:pt>
                <c:pt idx="27">
                  <c:v>251.6</c:v>
                </c:pt>
                <c:pt idx="28">
                  <c:v>254.4</c:v>
                </c:pt>
                <c:pt idx="29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7-4294-A2BB-7E437451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768056"/>
        <c:axId val="752771256"/>
      </c:lineChart>
      <c:catAx>
        <c:axId val="752768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1256"/>
        <c:crosses val="autoZero"/>
        <c:auto val="1"/>
        <c:lblAlgn val="ctr"/>
        <c:lblOffset val="100"/>
        <c:noMultiLvlLbl val="0"/>
      </c:catAx>
      <c:valAx>
        <c:axId val="75277125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68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800524934383197E-2"/>
                  <c:y val="-0.143935185185185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Scenarios!$B$2:$B$31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xVal>
          <c:yVal>
            <c:numRef>
              <c:f>Scenarios!$C$2:$C$31</c:f>
              <c:numCache>
                <c:formatCode>0.0</c:formatCode>
                <c:ptCount val="30"/>
                <c:pt idx="0">
                  <c:v>205.9</c:v>
                </c:pt>
                <c:pt idx="1">
                  <c:v>208.7</c:v>
                </c:pt>
                <c:pt idx="2">
                  <c:v>208.3</c:v>
                </c:pt>
                <c:pt idx="3">
                  <c:v>210</c:v>
                </c:pt>
                <c:pt idx="4">
                  <c:v>210.1</c:v>
                </c:pt>
                <c:pt idx="5">
                  <c:v>214.4</c:v>
                </c:pt>
                <c:pt idx="6">
                  <c:v>218.2</c:v>
                </c:pt>
                <c:pt idx="7">
                  <c:v>223.6</c:v>
                </c:pt>
                <c:pt idx="8">
                  <c:v>227.3</c:v>
                </c:pt>
                <c:pt idx="9">
                  <c:v>230.3</c:v>
                </c:pt>
                <c:pt idx="10">
                  <c:v>234.5</c:v>
                </c:pt>
                <c:pt idx="11">
                  <c:v>233.7</c:v>
                </c:pt>
                <c:pt idx="12">
                  <c:v>236.9</c:v>
                </c:pt>
                <c:pt idx="13">
                  <c:v>242.7</c:v>
                </c:pt>
                <c:pt idx="14">
                  <c:v>242.3</c:v>
                </c:pt>
                <c:pt idx="15">
                  <c:v>245</c:v>
                </c:pt>
                <c:pt idx="16">
                  <c:v>244</c:v>
                </c:pt>
                <c:pt idx="17">
                  <c:v>246.9</c:v>
                </c:pt>
                <c:pt idx="18">
                  <c:v>247.3</c:v>
                </c:pt>
                <c:pt idx="19">
                  <c:v>245.4</c:v>
                </c:pt>
                <c:pt idx="20">
                  <c:v>244.8</c:v>
                </c:pt>
                <c:pt idx="21">
                  <c:v>239.8</c:v>
                </c:pt>
                <c:pt idx="22">
                  <c:v>240.7</c:v>
                </c:pt>
                <c:pt idx="23">
                  <c:v>240.3</c:v>
                </c:pt>
                <c:pt idx="24">
                  <c:v>240</c:v>
                </c:pt>
                <c:pt idx="25">
                  <c:v>245</c:v>
                </c:pt>
                <c:pt idx="26">
                  <c:v>247.7</c:v>
                </c:pt>
                <c:pt idx="27">
                  <c:v>251.6</c:v>
                </c:pt>
                <c:pt idx="28">
                  <c:v>254.4</c:v>
                </c:pt>
                <c:pt idx="29">
                  <c:v>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C-47C9-B243-07B833FBE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777656"/>
        <c:axId val="752780216"/>
      </c:scatterChart>
      <c:valAx>
        <c:axId val="752777656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80216"/>
        <c:crosses val="autoZero"/>
        <c:crossBetween val="midCat"/>
      </c:valAx>
      <c:valAx>
        <c:axId val="752780216"/>
        <c:scaling>
          <c:orientation val="minMax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7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Scenarios!$S$1</c:f>
              <c:strCache>
                <c:ptCount val="1"/>
                <c:pt idx="0">
                  <c:v>Road traffic in the UK (bill miles) yopt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97725284339457"/>
                  <c:y val="-3.74537037037037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Scenarios!$R$2:$R$31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xVal>
          <c:yVal>
            <c:numRef>
              <c:f>Scenarios!$S$2:$S$31</c:f>
              <c:numCache>
                <c:formatCode>0.0</c:formatCode>
                <c:ptCount val="30"/>
                <c:pt idx="0">
                  <c:v>215.67391749999999</c:v>
                </c:pt>
                <c:pt idx="1">
                  <c:v>217.17832366666664</c:v>
                </c:pt>
                <c:pt idx="2">
                  <c:v>218.40046533333333</c:v>
                </c:pt>
                <c:pt idx="3">
                  <c:v>218.80126083333332</c:v>
                </c:pt>
                <c:pt idx="4">
                  <c:v>220.15633133333333</c:v>
                </c:pt>
                <c:pt idx="5">
                  <c:v>221.01383949999999</c:v>
                </c:pt>
                <c:pt idx="6">
                  <c:v>221.89445116666667</c:v>
                </c:pt>
                <c:pt idx="7">
                  <c:v>223.00007083333333</c:v>
                </c:pt>
                <c:pt idx="8">
                  <c:v>225.129276</c:v>
                </c:pt>
                <c:pt idx="9">
                  <c:v>226.32496583333332</c:v>
                </c:pt>
                <c:pt idx="10">
                  <c:v>228.48095766666665</c:v>
                </c:pt>
                <c:pt idx="11">
                  <c:v>232.40453466666665</c:v>
                </c:pt>
                <c:pt idx="12">
                  <c:v>230.71295666666666</c:v>
                </c:pt>
                <c:pt idx="13">
                  <c:v>229.71649266666665</c:v>
                </c:pt>
                <c:pt idx="14">
                  <c:v>230.84253716666666</c:v>
                </c:pt>
                <c:pt idx="15">
                  <c:v>232.52407016666666</c:v>
                </c:pt>
                <c:pt idx="16">
                  <c:v>235.14414099999999</c:v>
                </c:pt>
                <c:pt idx="17">
                  <c:v>236.98204116666665</c:v>
                </c:pt>
                <c:pt idx="18">
                  <c:v>238.15730616666667</c:v>
                </c:pt>
                <c:pt idx="19">
                  <c:v>243.31306983333332</c:v>
                </c:pt>
                <c:pt idx="20">
                  <c:v>240.18455531996665</c:v>
                </c:pt>
                <c:pt idx="21">
                  <c:v>247.2614530278</c:v>
                </c:pt>
                <c:pt idx="22">
                  <c:v>253.83739989314535</c:v>
                </c:pt>
                <c:pt idx="23">
                  <c:v>254.68992187856486</c:v>
                </c:pt>
                <c:pt idx="24">
                  <c:v>254.18957270039999</c:v>
                </c:pt>
                <c:pt idx="25">
                  <c:v>251.51783371039903</c:v>
                </c:pt>
                <c:pt idx="26">
                  <c:v>244.94233942854481</c:v>
                </c:pt>
                <c:pt idx="27">
                  <c:v>244.02417827883323</c:v>
                </c:pt>
                <c:pt idx="28">
                  <c:v>247.5372130350263</c:v>
                </c:pt>
                <c:pt idx="29">
                  <c:v>250.59374122790371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11-4862-8704-2FAD723D7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779256"/>
        <c:axId val="752779576"/>
      </c:scatterChart>
      <c:valAx>
        <c:axId val="752779256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9576"/>
        <c:crosses val="autoZero"/>
        <c:crossBetween val="midCat"/>
      </c:valAx>
      <c:valAx>
        <c:axId val="752779576"/>
        <c:scaling>
          <c:orientation val="minMax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9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Scenarios!$AD$1</c:f>
              <c:strCache>
                <c:ptCount val="1"/>
                <c:pt idx="0">
                  <c:v>Road traffic in the UK (bill miles) ymean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Scenarios!$AC$2:$AC$31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xVal>
          <c:yVal>
            <c:numRef>
              <c:f>Scenarios!$AD$2:$AD$31</c:f>
              <c:numCache>
                <c:formatCode>0.0</c:formatCode>
                <c:ptCount val="30"/>
                <c:pt idx="0">
                  <c:v>205.9</c:v>
                </c:pt>
                <c:pt idx="1">
                  <c:v>208.7</c:v>
                </c:pt>
                <c:pt idx="2">
                  <c:v>208.3</c:v>
                </c:pt>
                <c:pt idx="3">
                  <c:v>210</c:v>
                </c:pt>
                <c:pt idx="4">
                  <c:v>210.1</c:v>
                </c:pt>
                <c:pt idx="5">
                  <c:v>214.4</c:v>
                </c:pt>
                <c:pt idx="6">
                  <c:v>218.2</c:v>
                </c:pt>
                <c:pt idx="7">
                  <c:v>223.6</c:v>
                </c:pt>
                <c:pt idx="8">
                  <c:v>227.3</c:v>
                </c:pt>
                <c:pt idx="9">
                  <c:v>230.3</c:v>
                </c:pt>
                <c:pt idx="10">
                  <c:v>234.5</c:v>
                </c:pt>
                <c:pt idx="11">
                  <c:v>233.7</c:v>
                </c:pt>
                <c:pt idx="12">
                  <c:v>236.9</c:v>
                </c:pt>
                <c:pt idx="13">
                  <c:v>242.7</c:v>
                </c:pt>
                <c:pt idx="14">
                  <c:v>242.3</c:v>
                </c:pt>
                <c:pt idx="15">
                  <c:v>245</c:v>
                </c:pt>
                <c:pt idx="16">
                  <c:v>244</c:v>
                </c:pt>
                <c:pt idx="17">
                  <c:v>246.9</c:v>
                </c:pt>
                <c:pt idx="18">
                  <c:v>247.3</c:v>
                </c:pt>
                <c:pt idx="19">
                  <c:v>245.4</c:v>
                </c:pt>
                <c:pt idx="20">
                  <c:v>244.8</c:v>
                </c:pt>
                <c:pt idx="21">
                  <c:v>239.8</c:v>
                </c:pt>
                <c:pt idx="22">
                  <c:v>240.7</c:v>
                </c:pt>
                <c:pt idx="23">
                  <c:v>240.3</c:v>
                </c:pt>
                <c:pt idx="24">
                  <c:v>240</c:v>
                </c:pt>
                <c:pt idx="25">
                  <c:v>245</c:v>
                </c:pt>
                <c:pt idx="26">
                  <c:v>247.7</c:v>
                </c:pt>
                <c:pt idx="27">
                  <c:v>251.6</c:v>
                </c:pt>
                <c:pt idx="28">
                  <c:v>254.4</c:v>
                </c:pt>
                <c:pt idx="29">
                  <c:v>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0-4A5B-A812-7716BC5C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32632"/>
        <c:axId val="782638072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Scenarios!$AC$2:$AC$31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xVal>
          <c:yVal>
            <c:numRef>
              <c:f>Scenarios!$AF$2:$AF$31</c:f>
              <c:numCache>
                <c:formatCode>0.0</c:formatCode>
                <c:ptCount val="30"/>
                <c:pt idx="0">
                  <c:v>234.49333333333334</c:v>
                </c:pt>
                <c:pt idx="1">
                  <c:v>234.49333333333334</c:v>
                </c:pt>
                <c:pt idx="2">
                  <c:v>234.49333333333334</c:v>
                </c:pt>
                <c:pt idx="3">
                  <c:v>234.49333333333334</c:v>
                </c:pt>
                <c:pt idx="4">
                  <c:v>234.49333333333334</c:v>
                </c:pt>
                <c:pt idx="5">
                  <c:v>234.49333333333334</c:v>
                </c:pt>
                <c:pt idx="6">
                  <c:v>234.49333333333334</c:v>
                </c:pt>
                <c:pt idx="7">
                  <c:v>234.49333333333334</c:v>
                </c:pt>
                <c:pt idx="8">
                  <c:v>234.49333333333334</c:v>
                </c:pt>
                <c:pt idx="9">
                  <c:v>234.49333333333334</c:v>
                </c:pt>
                <c:pt idx="10">
                  <c:v>234.49333333333334</c:v>
                </c:pt>
                <c:pt idx="11">
                  <c:v>234.49333333333334</c:v>
                </c:pt>
                <c:pt idx="12">
                  <c:v>234.49333333333334</c:v>
                </c:pt>
                <c:pt idx="13">
                  <c:v>234.49333333333334</c:v>
                </c:pt>
                <c:pt idx="14">
                  <c:v>234.49333333333334</c:v>
                </c:pt>
                <c:pt idx="15">
                  <c:v>234.49333333333334</c:v>
                </c:pt>
                <c:pt idx="16">
                  <c:v>234.49333333333334</c:v>
                </c:pt>
                <c:pt idx="17">
                  <c:v>234.49333333333334</c:v>
                </c:pt>
                <c:pt idx="18">
                  <c:v>234.49333333333334</c:v>
                </c:pt>
                <c:pt idx="19">
                  <c:v>234.49333333333334</c:v>
                </c:pt>
                <c:pt idx="20">
                  <c:v>234.49333333333334</c:v>
                </c:pt>
                <c:pt idx="21">
                  <c:v>234.49333333333334</c:v>
                </c:pt>
                <c:pt idx="22">
                  <c:v>234.49333333333334</c:v>
                </c:pt>
                <c:pt idx="23">
                  <c:v>234.49333333333334</c:v>
                </c:pt>
                <c:pt idx="24">
                  <c:v>234.49333333333334</c:v>
                </c:pt>
                <c:pt idx="25">
                  <c:v>234.49333333333334</c:v>
                </c:pt>
                <c:pt idx="26">
                  <c:v>234.49333333333334</c:v>
                </c:pt>
                <c:pt idx="27">
                  <c:v>234.49333333333334</c:v>
                </c:pt>
                <c:pt idx="28">
                  <c:v>234.49333333333334</c:v>
                </c:pt>
                <c:pt idx="29">
                  <c:v>234.49333333333334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80-4A5B-A812-7716BC5CE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32632"/>
        <c:axId val="782638072"/>
      </c:scatterChart>
      <c:valAx>
        <c:axId val="782632632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38072"/>
        <c:crosses val="autoZero"/>
        <c:crossBetween val="midCat"/>
      </c:valAx>
      <c:valAx>
        <c:axId val="782638072"/>
        <c:scaling>
          <c:orientation val="minMax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632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356080489938758E-2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Scenarios!$AN$2:$AN$31</c:f>
              <c:numCache>
                <c:formatCode>0.00</c:formatCode>
                <c:ptCount val="30"/>
                <c:pt idx="0">
                  <c:v>38.287500000000001</c:v>
                </c:pt>
                <c:pt idx="1">
                  <c:v>42.031666666666659</c:v>
                </c:pt>
                <c:pt idx="2">
                  <c:v>45.073333333333331</c:v>
                </c:pt>
                <c:pt idx="3">
                  <c:v>46.070833333333333</c:v>
                </c:pt>
                <c:pt idx="4">
                  <c:v>49.443333333333335</c:v>
                </c:pt>
                <c:pt idx="5">
                  <c:v>51.577499999999993</c:v>
                </c:pt>
                <c:pt idx="6">
                  <c:v>53.769166666666671</c:v>
                </c:pt>
                <c:pt idx="7">
                  <c:v>56.520833333333336</c:v>
                </c:pt>
                <c:pt idx="8">
                  <c:v>61.82</c:v>
                </c:pt>
                <c:pt idx="9">
                  <c:v>64.795833333333334</c:v>
                </c:pt>
                <c:pt idx="10">
                  <c:v>70.161666666666676</c:v>
                </c:pt>
                <c:pt idx="11">
                  <c:v>79.926666666666662</c:v>
                </c:pt>
                <c:pt idx="12">
                  <c:v>75.716666666666654</c:v>
                </c:pt>
                <c:pt idx="13">
                  <c:v>73.236666666666679</c:v>
                </c:pt>
                <c:pt idx="14">
                  <c:v>76.039166666666674</c:v>
                </c:pt>
                <c:pt idx="15">
                  <c:v>80.224166666666648</c:v>
                </c:pt>
                <c:pt idx="16">
                  <c:v>86.74499999999999</c:v>
                </c:pt>
                <c:pt idx="17">
                  <c:v>91.319166666666661</c:v>
                </c:pt>
                <c:pt idx="18">
                  <c:v>94.244166666666658</c:v>
                </c:pt>
                <c:pt idx="19">
                  <c:v>107.07583333333334</c:v>
                </c:pt>
                <c:pt idx="20">
                  <c:v>99.289585166666669</c:v>
                </c:pt>
                <c:pt idx="21">
                  <c:v>116.90257100000001</c:v>
                </c:pt>
                <c:pt idx="22">
                  <c:v>133.26879017706662</c:v>
                </c:pt>
                <c:pt idx="23">
                  <c:v>135.39054723385979</c:v>
                </c:pt>
                <c:pt idx="24">
                  <c:v>134.14527800000002</c:v>
                </c:pt>
                <c:pt idx="25">
                  <c:v>127.49585293777761</c:v>
                </c:pt>
                <c:pt idx="26">
                  <c:v>111.130760150684</c:v>
                </c:pt>
                <c:pt idx="27">
                  <c:v>108.84564031566259</c:v>
                </c:pt>
                <c:pt idx="28">
                  <c:v>117.58888261579467</c:v>
                </c:pt>
                <c:pt idx="29">
                  <c:v>125.19597119936215</c:v>
                </c:pt>
              </c:numCache>
            </c:numRef>
          </c:xVal>
          <c:yVal>
            <c:numRef>
              <c:f>Scenarios!$AO$2:$AO$31</c:f>
              <c:numCache>
                <c:formatCode>0.0</c:formatCode>
                <c:ptCount val="30"/>
                <c:pt idx="0">
                  <c:v>213.719134</c:v>
                </c:pt>
                <c:pt idx="1">
                  <c:v>215.48265893333331</c:v>
                </c:pt>
                <c:pt idx="2">
                  <c:v>216.38037226666665</c:v>
                </c:pt>
                <c:pt idx="3">
                  <c:v>217.04100866666664</c:v>
                </c:pt>
                <c:pt idx="4">
                  <c:v>218.14506506666666</c:v>
                </c:pt>
                <c:pt idx="5">
                  <c:v>219.69107159999999</c:v>
                </c:pt>
                <c:pt idx="6">
                  <c:v>221.15556093333333</c:v>
                </c:pt>
                <c:pt idx="7">
                  <c:v>223.12005666666667</c:v>
                </c:pt>
                <c:pt idx="8">
                  <c:v>225.56342080000002</c:v>
                </c:pt>
                <c:pt idx="9">
                  <c:v>227.11997266666665</c:v>
                </c:pt>
                <c:pt idx="10">
                  <c:v>229.68476613333331</c:v>
                </c:pt>
                <c:pt idx="11">
                  <c:v>232.66362773333333</c:v>
                </c:pt>
                <c:pt idx="12">
                  <c:v>231.95036533333334</c:v>
                </c:pt>
                <c:pt idx="13">
                  <c:v>232.31319413333333</c:v>
                </c:pt>
                <c:pt idx="14">
                  <c:v>233.13402973333334</c:v>
                </c:pt>
                <c:pt idx="15">
                  <c:v>235.01925613333333</c:v>
                </c:pt>
                <c:pt idx="16">
                  <c:v>236.91531279999998</c:v>
                </c:pt>
                <c:pt idx="17">
                  <c:v>238.96563293333332</c:v>
                </c:pt>
                <c:pt idx="18">
                  <c:v>239.98584493333334</c:v>
                </c:pt>
                <c:pt idx="19">
                  <c:v>243.73045586666666</c:v>
                </c:pt>
                <c:pt idx="20">
                  <c:v>241.10764425597333</c:v>
                </c:pt>
                <c:pt idx="21">
                  <c:v>245.76916242224002</c:v>
                </c:pt>
                <c:pt idx="22">
                  <c:v>251.20991991451626</c:v>
                </c:pt>
                <c:pt idx="23">
                  <c:v>251.81193750285189</c:v>
                </c:pt>
                <c:pt idx="24">
                  <c:v>251.35165816032</c:v>
                </c:pt>
                <c:pt idx="25">
                  <c:v>250.21426696831924</c:v>
                </c:pt>
                <c:pt idx="26">
                  <c:v>245.49387154283585</c:v>
                </c:pt>
                <c:pt idx="27">
                  <c:v>245.53934262306657</c:v>
                </c:pt>
                <c:pt idx="28">
                  <c:v>248.90977042802103</c:v>
                </c:pt>
                <c:pt idx="29">
                  <c:v>251.47499298232296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4B-468A-8EBE-0F8E00FFC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2772216"/>
        <c:axId val="752772536"/>
      </c:scatterChart>
      <c:valAx>
        <c:axId val="752772216"/>
        <c:scaling>
          <c:orientation val="minMax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2536"/>
        <c:crosses val="autoZero"/>
        <c:crossBetween val="midCat"/>
      </c:valAx>
      <c:valAx>
        <c:axId val="752772536"/>
        <c:scaling>
          <c:orientation val="minMax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772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9094706911636046E-2"/>
                  <c:y val="-0.58600065616797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Spec!$A$2:$A$31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Spec!$B$2:$B$31</c:f>
              <c:numCache>
                <c:formatCode>#,##0.00</c:formatCode>
                <c:ptCount val="30"/>
                <c:pt idx="0">
                  <c:v>34</c:v>
                </c:pt>
                <c:pt idx="1">
                  <c:v>36.18</c:v>
                </c:pt>
                <c:pt idx="2">
                  <c:v>40.479999999999997</c:v>
                </c:pt>
                <c:pt idx="3">
                  <c:v>43.82</c:v>
                </c:pt>
                <c:pt idx="4">
                  <c:v>45.01</c:v>
                </c:pt>
                <c:pt idx="5">
                  <c:v>49.2</c:v>
                </c:pt>
                <c:pt idx="6">
                  <c:v>51.53</c:v>
                </c:pt>
                <c:pt idx="7">
                  <c:v>54.24</c:v>
                </c:pt>
                <c:pt idx="8">
                  <c:v>57.71</c:v>
                </c:pt>
                <c:pt idx="9">
                  <c:v>62.47</c:v>
                </c:pt>
                <c:pt idx="10">
                  <c:v>65.5</c:v>
                </c:pt>
                <c:pt idx="11">
                  <c:v>72.489999999999995</c:v>
                </c:pt>
                <c:pt idx="12">
                  <c:v>81.34</c:v>
                </c:pt>
                <c:pt idx="13">
                  <c:v>77.84</c:v>
                </c:pt>
                <c:pt idx="14">
                  <c:v>75.459999999999994</c:v>
                </c:pt>
                <c:pt idx="15">
                  <c:v>77.92</c:v>
                </c:pt>
                <c:pt idx="16">
                  <c:v>81.91</c:v>
                </c:pt>
                <c:pt idx="17">
                  <c:v>90.86</c:v>
                </c:pt>
                <c:pt idx="18">
                  <c:v>95.21</c:v>
                </c:pt>
                <c:pt idx="19">
                  <c:v>96.85</c:v>
                </c:pt>
                <c:pt idx="20">
                  <c:v>117.51</c:v>
                </c:pt>
                <c:pt idx="21">
                  <c:v>103.93</c:v>
                </c:pt>
                <c:pt idx="22">
                  <c:v>119.26</c:v>
                </c:pt>
                <c:pt idx="23">
                  <c:v>138.72</c:v>
                </c:pt>
                <c:pt idx="24">
                  <c:v>141.83000000000001</c:v>
                </c:pt>
                <c:pt idx="25">
                  <c:v>140.41</c:v>
                </c:pt>
                <c:pt idx="26">
                  <c:v>133.46</c:v>
                </c:pt>
                <c:pt idx="27">
                  <c:v>114.9</c:v>
                </c:pt>
                <c:pt idx="28">
                  <c:v>110.13</c:v>
                </c:pt>
                <c:pt idx="29">
                  <c:v>120.15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D9-41B8-A87F-1BA7726C7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7288"/>
        <c:axId val="738847608"/>
      </c:scatterChart>
      <c:valAx>
        <c:axId val="73884728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7608"/>
        <c:crosses val="autoZero"/>
        <c:crossBetween val="midCat"/>
      </c:valAx>
      <c:valAx>
        <c:axId val="7388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7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Spec!$H$1</c:f>
              <c:strCache>
                <c:ptCount val="1"/>
                <c:pt idx="0">
                  <c:v>y (imagine1)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20581802274716E-2"/>
                  <c:y val="-0.595259915427238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Spec!$G$2:$G$31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Spec!$H$2:$H$31</c:f>
              <c:numCache>
                <c:formatCode>#,##0.00</c:formatCode>
                <c:ptCount val="30"/>
                <c:pt idx="0">
                  <c:v>47.377398587148363</c:v>
                </c:pt>
                <c:pt idx="1">
                  <c:v>49.810519672495928</c:v>
                </c:pt>
                <c:pt idx="2">
                  <c:v>50.043082756786788</c:v>
                </c:pt>
                <c:pt idx="3">
                  <c:v>47.625754025169783</c:v>
                </c:pt>
                <c:pt idx="4">
                  <c:v>46.969920078565579</c:v>
                </c:pt>
                <c:pt idx="5">
                  <c:v>45.531314179408717</c:v>
                </c:pt>
                <c:pt idx="6">
                  <c:v>51.915495091977334</c:v>
                </c:pt>
                <c:pt idx="7">
                  <c:v>55.311489995094931</c:v>
                </c:pt>
                <c:pt idx="8">
                  <c:v>55.820062564522033</c:v>
                </c:pt>
                <c:pt idx="9">
                  <c:v>66.145908939962609</c:v>
                </c:pt>
                <c:pt idx="10">
                  <c:v>68.785896788280411</c:v>
                </c:pt>
                <c:pt idx="11">
                  <c:v>72.782755774174035</c:v>
                </c:pt>
                <c:pt idx="12">
                  <c:v>79.816964878645365</c:v>
                </c:pt>
                <c:pt idx="13">
                  <c:v>76.020631050145937</c:v>
                </c:pt>
                <c:pt idx="14">
                  <c:v>71.843120947189448</c:v>
                </c:pt>
                <c:pt idx="15">
                  <c:v>69.007910620725795</c:v>
                </c:pt>
                <c:pt idx="16">
                  <c:v>71.111214535614693</c:v>
                </c:pt>
                <c:pt idx="17">
                  <c:v>84.434339300587453</c:v>
                </c:pt>
                <c:pt idx="18">
                  <c:v>93.612483994319007</c:v>
                </c:pt>
                <c:pt idx="19">
                  <c:v>97.490162830865501</c:v>
                </c:pt>
                <c:pt idx="20">
                  <c:v>112.71900822052328</c:v>
                </c:pt>
                <c:pt idx="21">
                  <c:v>111.84682565448792</c:v>
                </c:pt>
                <c:pt idx="22">
                  <c:v>115.21017720397103</c:v>
                </c:pt>
                <c:pt idx="23">
                  <c:v>126.4892282683327</c:v>
                </c:pt>
                <c:pt idx="24">
                  <c:v>127.6003347580134</c:v>
                </c:pt>
                <c:pt idx="25">
                  <c:v>129.49878115885875</c:v>
                </c:pt>
                <c:pt idx="26">
                  <c:v>128.73214173470723</c:v>
                </c:pt>
                <c:pt idx="27">
                  <c:v>127.16612620785045</c:v>
                </c:pt>
                <c:pt idx="28">
                  <c:v>120.27812400007532</c:v>
                </c:pt>
                <c:pt idx="29">
                  <c:v>129.32282618149986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53-4D34-8102-3D879EA4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48248"/>
        <c:axId val="738844088"/>
      </c:scatterChart>
      <c:valAx>
        <c:axId val="73884824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4088"/>
        <c:crosses val="autoZero"/>
        <c:crossBetween val="midCat"/>
      </c:valAx>
      <c:valAx>
        <c:axId val="73884408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4824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'R'!$H$1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'R'!$G$2:$G$31</c:f>
              <c:numCache>
                <c:formatCode>General</c:formatCode>
                <c:ptCount val="30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4</c:v>
                </c:pt>
              </c:numCache>
            </c:numRef>
          </c:xVal>
          <c:yVal>
            <c:numRef>
              <c:f>'R'!$H$2:$H$31</c:f>
              <c:numCache>
                <c:formatCode>General</c:formatCode>
                <c:ptCount val="30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10</c:v>
                </c:pt>
                <c:pt idx="28">
                  <c:v>9</c:v>
                </c:pt>
                <c:pt idx="2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1-4899-B6AE-09C3E2A5F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240560"/>
        <c:axId val="594241520"/>
      </c:scatterChart>
      <c:valAx>
        <c:axId val="59424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41520"/>
        <c:crosses val="autoZero"/>
        <c:crossBetween val="midCat"/>
      </c:valAx>
      <c:valAx>
        <c:axId val="59424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40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Spec!$K$1</c:f>
              <c:strCache>
                <c:ptCount val="1"/>
                <c:pt idx="0">
                  <c:v>y (imagine2)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4094706911636041E-2"/>
                  <c:y val="-0.599889545056867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Spec!$J$2:$J$31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Spec!$K$2:$K$31</c:f>
              <c:numCache>
                <c:formatCode>#,##0.00</c:formatCode>
                <c:ptCount val="30"/>
                <c:pt idx="0">
                  <c:v>58.079317456867052</c:v>
                </c:pt>
                <c:pt idx="1">
                  <c:v>60.714935410492664</c:v>
                </c:pt>
                <c:pt idx="2">
                  <c:v>57.693548962216227</c:v>
                </c:pt>
                <c:pt idx="3">
                  <c:v>50.670357245305617</c:v>
                </c:pt>
                <c:pt idx="4">
                  <c:v>48.537856141418047</c:v>
                </c:pt>
                <c:pt idx="5">
                  <c:v>42.596365522935692</c:v>
                </c:pt>
                <c:pt idx="6">
                  <c:v>52.223891165559202</c:v>
                </c:pt>
                <c:pt idx="7">
                  <c:v>56.168681991170871</c:v>
                </c:pt>
                <c:pt idx="8">
                  <c:v>54.308112616139653</c:v>
                </c:pt>
                <c:pt idx="9">
                  <c:v>69.086636091932704</c:v>
                </c:pt>
                <c:pt idx="10">
                  <c:v>71.414614218904745</c:v>
                </c:pt>
                <c:pt idx="11">
                  <c:v>73.016960393513273</c:v>
                </c:pt>
                <c:pt idx="12">
                  <c:v>78.598536781561648</c:v>
                </c:pt>
                <c:pt idx="13">
                  <c:v>74.565135890262681</c:v>
                </c:pt>
                <c:pt idx="14">
                  <c:v>68.949617704941005</c:v>
                </c:pt>
                <c:pt idx="15">
                  <c:v>61.878239117306414</c:v>
                </c:pt>
                <c:pt idx="16">
                  <c:v>62.472186164106446</c:v>
                </c:pt>
                <c:pt idx="17">
                  <c:v>79.293810741057399</c:v>
                </c:pt>
                <c:pt idx="18">
                  <c:v>92.334471189774234</c:v>
                </c:pt>
                <c:pt idx="19">
                  <c:v>98.002293095557903</c:v>
                </c:pt>
                <c:pt idx="20">
                  <c:v>108.88621479694191</c:v>
                </c:pt>
                <c:pt idx="21">
                  <c:v>118.18028617807825</c:v>
                </c:pt>
                <c:pt idx="22">
                  <c:v>111.97031896714786</c:v>
                </c:pt>
                <c:pt idx="23">
                  <c:v>116.70461088299885</c:v>
                </c:pt>
                <c:pt idx="24">
                  <c:v>116.21660256442412</c:v>
                </c:pt>
                <c:pt idx="25">
                  <c:v>120.76980608594575</c:v>
                </c:pt>
                <c:pt idx="26">
                  <c:v>124.949855122473</c:v>
                </c:pt>
                <c:pt idx="27">
                  <c:v>136.97902717413081</c:v>
                </c:pt>
                <c:pt idx="28">
                  <c:v>128.39662320013559</c:v>
                </c:pt>
                <c:pt idx="29">
                  <c:v>136.66108712669973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D0-44EE-9719-E48C655A8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64248"/>
        <c:axId val="738864568"/>
      </c:scatterChart>
      <c:valAx>
        <c:axId val="73886424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4568"/>
        <c:crosses val="autoZero"/>
        <c:crossBetween val="midCat"/>
      </c:valAx>
      <c:valAx>
        <c:axId val="73886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64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SEE!$W$1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SEE!$W$2:$W$31</c:f>
              <c:numCache>
                <c:formatCode>#,##0.00</c:formatCode>
                <c:ptCount val="30"/>
                <c:pt idx="0">
                  <c:v>34</c:v>
                </c:pt>
                <c:pt idx="1">
                  <c:v>36.18</c:v>
                </c:pt>
                <c:pt idx="2">
                  <c:v>40.479999999999997</c:v>
                </c:pt>
                <c:pt idx="3">
                  <c:v>43.82</c:v>
                </c:pt>
                <c:pt idx="4">
                  <c:v>45.01</c:v>
                </c:pt>
                <c:pt idx="5">
                  <c:v>49.2</c:v>
                </c:pt>
                <c:pt idx="6">
                  <c:v>51.53</c:v>
                </c:pt>
                <c:pt idx="7">
                  <c:v>54.24</c:v>
                </c:pt>
                <c:pt idx="8">
                  <c:v>57.71</c:v>
                </c:pt>
                <c:pt idx="9">
                  <c:v>62.47</c:v>
                </c:pt>
                <c:pt idx="10">
                  <c:v>65.5</c:v>
                </c:pt>
                <c:pt idx="11">
                  <c:v>72.489999999999995</c:v>
                </c:pt>
                <c:pt idx="12">
                  <c:v>81.34</c:v>
                </c:pt>
                <c:pt idx="13">
                  <c:v>77.84</c:v>
                </c:pt>
                <c:pt idx="14">
                  <c:v>75.459999999999994</c:v>
                </c:pt>
                <c:pt idx="15">
                  <c:v>77.92</c:v>
                </c:pt>
                <c:pt idx="16">
                  <c:v>81.91</c:v>
                </c:pt>
                <c:pt idx="17">
                  <c:v>90.86</c:v>
                </c:pt>
                <c:pt idx="18">
                  <c:v>95.21</c:v>
                </c:pt>
                <c:pt idx="19">
                  <c:v>96.85</c:v>
                </c:pt>
                <c:pt idx="20">
                  <c:v>117.51</c:v>
                </c:pt>
                <c:pt idx="21">
                  <c:v>103.93</c:v>
                </c:pt>
                <c:pt idx="22">
                  <c:v>119.26</c:v>
                </c:pt>
                <c:pt idx="23">
                  <c:v>138.72</c:v>
                </c:pt>
                <c:pt idx="24">
                  <c:v>141.83000000000001</c:v>
                </c:pt>
                <c:pt idx="25">
                  <c:v>140.41</c:v>
                </c:pt>
                <c:pt idx="26">
                  <c:v>133.46</c:v>
                </c:pt>
                <c:pt idx="27">
                  <c:v>114.9</c:v>
                </c:pt>
                <c:pt idx="28">
                  <c:v>110.13</c:v>
                </c:pt>
                <c:pt idx="29">
                  <c:v>120.15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B-4843-BC58-34020CEED2C0}"/>
            </c:ext>
          </c:extLst>
        </c:ser>
        <c:ser>
          <c:idx val="1"/>
          <c:order val="1"/>
          <c:tx>
            <c:strRef>
              <c:f>SEE!$X$1</c:f>
              <c:strCache>
                <c:ptCount val="1"/>
                <c:pt idx="0">
                  <c:v>PI-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SEE!$X$2:$X$31</c:f>
              <c:numCache>
                <c:formatCode>#,##0.00</c:formatCode>
                <c:ptCount val="30"/>
                <c:pt idx="0">
                  <c:v>3.3717748255165816</c:v>
                </c:pt>
                <c:pt idx="1">
                  <c:v>5.5517748255165813</c:v>
                </c:pt>
                <c:pt idx="2">
                  <c:v>9.8517748255165785</c:v>
                </c:pt>
                <c:pt idx="3">
                  <c:v>13.191774825516582</c:v>
                </c:pt>
                <c:pt idx="4">
                  <c:v>14.38177482551658</c:v>
                </c:pt>
                <c:pt idx="5">
                  <c:v>18.571774825516584</c:v>
                </c:pt>
                <c:pt idx="6">
                  <c:v>20.901774825516583</c:v>
                </c:pt>
                <c:pt idx="7">
                  <c:v>23.611774825516584</c:v>
                </c:pt>
                <c:pt idx="8">
                  <c:v>27.081774825516582</c:v>
                </c:pt>
                <c:pt idx="9">
                  <c:v>31.84177482551658</c:v>
                </c:pt>
                <c:pt idx="10">
                  <c:v>34.871774825516582</c:v>
                </c:pt>
                <c:pt idx="11">
                  <c:v>41.861774825516576</c:v>
                </c:pt>
                <c:pt idx="12">
                  <c:v>50.711774825516585</c:v>
                </c:pt>
                <c:pt idx="13">
                  <c:v>47.211774825516585</c:v>
                </c:pt>
                <c:pt idx="14">
                  <c:v>44.831774825516575</c:v>
                </c:pt>
                <c:pt idx="15">
                  <c:v>47.291774825516583</c:v>
                </c:pt>
                <c:pt idx="16">
                  <c:v>51.281774825516578</c:v>
                </c:pt>
                <c:pt idx="17">
                  <c:v>60.231774825516581</c:v>
                </c:pt>
                <c:pt idx="18">
                  <c:v>64.581774825516575</c:v>
                </c:pt>
                <c:pt idx="19">
                  <c:v>66.221774825516576</c:v>
                </c:pt>
                <c:pt idx="20">
                  <c:v>86.881774825516587</c:v>
                </c:pt>
                <c:pt idx="21">
                  <c:v>73.301774825516588</c:v>
                </c:pt>
                <c:pt idx="22">
                  <c:v>88.631774825516587</c:v>
                </c:pt>
                <c:pt idx="23">
                  <c:v>108.09177482551658</c:v>
                </c:pt>
                <c:pt idx="24">
                  <c:v>111.20177482551659</c:v>
                </c:pt>
                <c:pt idx="25">
                  <c:v>109.78177482551658</c:v>
                </c:pt>
                <c:pt idx="26">
                  <c:v>102.83177482551659</c:v>
                </c:pt>
                <c:pt idx="27">
                  <c:v>84.271774825516587</c:v>
                </c:pt>
                <c:pt idx="28">
                  <c:v>79.501774825516577</c:v>
                </c:pt>
                <c:pt idx="29">
                  <c:v>89.521774825516587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B-4843-BC58-34020CEED2C0}"/>
            </c:ext>
          </c:extLst>
        </c:ser>
        <c:ser>
          <c:idx val="2"/>
          <c:order val="2"/>
          <c:tx>
            <c:strRef>
              <c:f>SEE!$Y$1</c:f>
              <c:strCache>
                <c:ptCount val="1"/>
                <c:pt idx="0">
                  <c:v>PI+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SEE!$Y$2:$Y$31</c:f>
              <c:numCache>
                <c:formatCode>#,##0.00</c:formatCode>
                <c:ptCount val="30"/>
                <c:pt idx="0">
                  <c:v>64.628225174483418</c:v>
                </c:pt>
                <c:pt idx="1">
                  <c:v>66.808225174483425</c:v>
                </c:pt>
                <c:pt idx="2">
                  <c:v>71.108225174483408</c:v>
                </c:pt>
                <c:pt idx="3">
                  <c:v>74.448225174483412</c:v>
                </c:pt>
                <c:pt idx="4">
                  <c:v>75.638225174483409</c:v>
                </c:pt>
                <c:pt idx="5">
                  <c:v>79.828225174483421</c:v>
                </c:pt>
                <c:pt idx="6">
                  <c:v>82.15822517448342</c:v>
                </c:pt>
                <c:pt idx="7">
                  <c:v>84.868225174483428</c:v>
                </c:pt>
                <c:pt idx="8">
                  <c:v>88.338225174483426</c:v>
                </c:pt>
                <c:pt idx="9">
                  <c:v>93.098225174483417</c:v>
                </c:pt>
                <c:pt idx="10">
                  <c:v>96.128225174483418</c:v>
                </c:pt>
                <c:pt idx="11">
                  <c:v>103.11822517448341</c:v>
                </c:pt>
                <c:pt idx="12">
                  <c:v>111.96822517448342</c:v>
                </c:pt>
                <c:pt idx="13">
                  <c:v>108.46822517448342</c:v>
                </c:pt>
                <c:pt idx="14">
                  <c:v>106.08822517448341</c:v>
                </c:pt>
                <c:pt idx="15">
                  <c:v>108.54822517448342</c:v>
                </c:pt>
                <c:pt idx="16">
                  <c:v>112.53822517448342</c:v>
                </c:pt>
                <c:pt idx="17">
                  <c:v>121.48822517448342</c:v>
                </c:pt>
                <c:pt idx="18">
                  <c:v>125.83822517448341</c:v>
                </c:pt>
                <c:pt idx="19">
                  <c:v>127.47822517448341</c:v>
                </c:pt>
                <c:pt idx="20">
                  <c:v>148.13822517448341</c:v>
                </c:pt>
                <c:pt idx="21">
                  <c:v>134.55822517448343</c:v>
                </c:pt>
                <c:pt idx="22">
                  <c:v>149.88822517448341</c:v>
                </c:pt>
                <c:pt idx="23">
                  <c:v>169.34822517448342</c:v>
                </c:pt>
                <c:pt idx="24">
                  <c:v>172.45822517448343</c:v>
                </c:pt>
                <c:pt idx="25">
                  <c:v>171.03822517448342</c:v>
                </c:pt>
                <c:pt idx="26">
                  <c:v>164.08822517448343</c:v>
                </c:pt>
                <c:pt idx="27">
                  <c:v>145.52822517448342</c:v>
                </c:pt>
                <c:pt idx="28">
                  <c:v>140.75822517448341</c:v>
                </c:pt>
                <c:pt idx="29">
                  <c:v>150.77822517448342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B-4843-BC58-34020CEE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926904"/>
        <c:axId val="752938104"/>
      </c:lineChart>
      <c:catAx>
        <c:axId val="752926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938104"/>
        <c:crosses val="autoZero"/>
        <c:auto val="1"/>
        <c:lblAlgn val="ctr"/>
        <c:lblOffset val="100"/>
        <c:noMultiLvlLbl val="0"/>
      </c:catAx>
      <c:valAx>
        <c:axId val="75293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92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SEE!$AC$1</c:f>
              <c:strCache>
                <c:ptCount val="1"/>
                <c:pt idx="0">
                  <c:v>y (imagine1)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SEE!$AC$2:$AC$31</c:f>
              <c:numCache>
                <c:formatCode>#,##0.00</c:formatCode>
                <c:ptCount val="30"/>
                <c:pt idx="0">
                  <c:v>47.377398587148363</c:v>
                </c:pt>
                <c:pt idx="1">
                  <c:v>49.810519672495928</c:v>
                </c:pt>
                <c:pt idx="2">
                  <c:v>50.043082756786788</c:v>
                </c:pt>
                <c:pt idx="3">
                  <c:v>47.625754025169783</c:v>
                </c:pt>
                <c:pt idx="4">
                  <c:v>46.969920078565579</c:v>
                </c:pt>
                <c:pt idx="5">
                  <c:v>45.531314179408717</c:v>
                </c:pt>
                <c:pt idx="6">
                  <c:v>51.915495091977334</c:v>
                </c:pt>
                <c:pt idx="7">
                  <c:v>55.311489995094931</c:v>
                </c:pt>
                <c:pt idx="8">
                  <c:v>55.820062564522033</c:v>
                </c:pt>
                <c:pt idx="9">
                  <c:v>66.145908939962609</c:v>
                </c:pt>
                <c:pt idx="10">
                  <c:v>68.785896788280411</c:v>
                </c:pt>
                <c:pt idx="11">
                  <c:v>72.782755774174035</c:v>
                </c:pt>
                <c:pt idx="12">
                  <c:v>79.816964878645365</c:v>
                </c:pt>
                <c:pt idx="13">
                  <c:v>76.020631050145937</c:v>
                </c:pt>
                <c:pt idx="14">
                  <c:v>71.843120947189448</c:v>
                </c:pt>
                <c:pt idx="15">
                  <c:v>69.007910620725795</c:v>
                </c:pt>
                <c:pt idx="16">
                  <c:v>71.111214535614693</c:v>
                </c:pt>
                <c:pt idx="17">
                  <c:v>84.434339300587453</c:v>
                </c:pt>
                <c:pt idx="18">
                  <c:v>93.612483994319007</c:v>
                </c:pt>
                <c:pt idx="19">
                  <c:v>97.490162830865501</c:v>
                </c:pt>
                <c:pt idx="20">
                  <c:v>112.71900822052328</c:v>
                </c:pt>
                <c:pt idx="21">
                  <c:v>111.84682565448792</c:v>
                </c:pt>
                <c:pt idx="22">
                  <c:v>115.21017720397103</c:v>
                </c:pt>
                <c:pt idx="23">
                  <c:v>126.4892282683327</c:v>
                </c:pt>
                <c:pt idx="24">
                  <c:v>127.6003347580134</c:v>
                </c:pt>
                <c:pt idx="25">
                  <c:v>129.49878115885875</c:v>
                </c:pt>
                <c:pt idx="26">
                  <c:v>128.73214173470723</c:v>
                </c:pt>
                <c:pt idx="27">
                  <c:v>127.16612620785045</c:v>
                </c:pt>
                <c:pt idx="28">
                  <c:v>120.27812400007532</c:v>
                </c:pt>
                <c:pt idx="29">
                  <c:v>129.32282618149986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0-4750-9DAE-938D303D5E7F}"/>
            </c:ext>
          </c:extLst>
        </c:ser>
        <c:ser>
          <c:idx val="1"/>
          <c:order val="1"/>
          <c:tx>
            <c:strRef>
              <c:f>SEE!$AD$1</c:f>
              <c:strCache>
                <c:ptCount val="1"/>
                <c:pt idx="0">
                  <c:v>PI-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SEE!$AD$2:$AD$31</c:f>
              <c:numCache>
                <c:formatCode>#,##0.00</c:formatCode>
                <c:ptCount val="30"/>
                <c:pt idx="0">
                  <c:v>32.063285999906668</c:v>
                </c:pt>
                <c:pt idx="1">
                  <c:v>34.496407085254233</c:v>
                </c:pt>
                <c:pt idx="2">
                  <c:v>34.728970169545093</c:v>
                </c:pt>
                <c:pt idx="3">
                  <c:v>32.311641437928088</c:v>
                </c:pt>
                <c:pt idx="4">
                  <c:v>31.655807491323884</c:v>
                </c:pt>
                <c:pt idx="5">
                  <c:v>30.217201592167022</c:v>
                </c:pt>
                <c:pt idx="6">
                  <c:v>36.601382504735639</c:v>
                </c:pt>
                <c:pt idx="7">
                  <c:v>39.997377407853236</c:v>
                </c:pt>
                <c:pt idx="8">
                  <c:v>40.505949977280338</c:v>
                </c:pt>
                <c:pt idx="9">
                  <c:v>50.831796352720914</c:v>
                </c:pt>
                <c:pt idx="10">
                  <c:v>53.471784201038716</c:v>
                </c:pt>
                <c:pt idx="11">
                  <c:v>57.46864318693234</c:v>
                </c:pt>
                <c:pt idx="12">
                  <c:v>64.50285229140367</c:v>
                </c:pt>
                <c:pt idx="13">
                  <c:v>60.706518462904242</c:v>
                </c:pt>
                <c:pt idx="14">
                  <c:v>56.529008359947753</c:v>
                </c:pt>
                <c:pt idx="15">
                  <c:v>53.6937980334841</c:v>
                </c:pt>
                <c:pt idx="16">
                  <c:v>55.797101948372998</c:v>
                </c:pt>
                <c:pt idx="17">
                  <c:v>69.120226713345758</c:v>
                </c:pt>
                <c:pt idx="18">
                  <c:v>78.298371407077312</c:v>
                </c:pt>
                <c:pt idx="19">
                  <c:v>82.176050243623806</c:v>
                </c:pt>
                <c:pt idx="20">
                  <c:v>97.404895633281583</c:v>
                </c:pt>
                <c:pt idx="21">
                  <c:v>96.53271306724622</c:v>
                </c:pt>
                <c:pt idx="22">
                  <c:v>99.896064616729333</c:v>
                </c:pt>
                <c:pt idx="23">
                  <c:v>111.175115681091</c:v>
                </c:pt>
                <c:pt idx="24">
                  <c:v>112.28622217077171</c:v>
                </c:pt>
                <c:pt idx="25">
                  <c:v>114.18466857161705</c:v>
                </c:pt>
                <c:pt idx="26">
                  <c:v>113.41802914746553</c:v>
                </c:pt>
                <c:pt idx="27">
                  <c:v>111.85201362060876</c:v>
                </c:pt>
                <c:pt idx="28">
                  <c:v>104.96401141283363</c:v>
                </c:pt>
                <c:pt idx="29">
                  <c:v>114.00871359425817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80-4750-9DAE-938D303D5E7F}"/>
            </c:ext>
          </c:extLst>
        </c:ser>
        <c:ser>
          <c:idx val="2"/>
          <c:order val="2"/>
          <c:tx>
            <c:strRef>
              <c:f>SEE!$AE$1</c:f>
              <c:strCache>
                <c:ptCount val="1"/>
                <c:pt idx="0">
                  <c:v>PI+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SEE!$AE$2:$AE$31</c:f>
              <c:numCache>
                <c:formatCode>#,##0.00</c:formatCode>
                <c:ptCount val="30"/>
                <c:pt idx="0">
                  <c:v>62.691511174390058</c:v>
                </c:pt>
                <c:pt idx="1">
                  <c:v>65.124632259737623</c:v>
                </c:pt>
                <c:pt idx="2">
                  <c:v>65.357195344028483</c:v>
                </c:pt>
                <c:pt idx="3">
                  <c:v>62.939866612411478</c:v>
                </c:pt>
                <c:pt idx="4">
                  <c:v>62.284032665807274</c:v>
                </c:pt>
                <c:pt idx="5">
                  <c:v>60.845426766650412</c:v>
                </c:pt>
                <c:pt idx="6">
                  <c:v>67.229607679219029</c:v>
                </c:pt>
                <c:pt idx="7">
                  <c:v>70.625602582336626</c:v>
                </c:pt>
                <c:pt idx="8">
                  <c:v>71.134175151763728</c:v>
                </c:pt>
                <c:pt idx="9">
                  <c:v>81.460021527204304</c:v>
                </c:pt>
                <c:pt idx="10">
                  <c:v>84.100009375522106</c:v>
                </c:pt>
                <c:pt idx="11">
                  <c:v>88.09686836141573</c:v>
                </c:pt>
                <c:pt idx="12">
                  <c:v>95.13107746588706</c:v>
                </c:pt>
                <c:pt idx="13">
                  <c:v>91.334743637387632</c:v>
                </c:pt>
                <c:pt idx="14">
                  <c:v>87.157233534431143</c:v>
                </c:pt>
                <c:pt idx="15">
                  <c:v>84.32202320796749</c:v>
                </c:pt>
                <c:pt idx="16">
                  <c:v>86.425327122856388</c:v>
                </c:pt>
                <c:pt idx="17">
                  <c:v>99.748451887829148</c:v>
                </c:pt>
                <c:pt idx="18">
                  <c:v>108.9265965815607</c:v>
                </c:pt>
                <c:pt idx="19">
                  <c:v>112.8042754181072</c:v>
                </c:pt>
                <c:pt idx="20">
                  <c:v>128.03312080776499</c:v>
                </c:pt>
                <c:pt idx="21">
                  <c:v>127.16093824172961</c:v>
                </c:pt>
                <c:pt idx="22">
                  <c:v>130.52428979121274</c:v>
                </c:pt>
                <c:pt idx="23">
                  <c:v>141.80334085557439</c:v>
                </c:pt>
                <c:pt idx="24">
                  <c:v>142.9144473452551</c:v>
                </c:pt>
                <c:pt idx="25">
                  <c:v>144.81289374610046</c:v>
                </c:pt>
                <c:pt idx="26">
                  <c:v>144.04625432194894</c:v>
                </c:pt>
                <c:pt idx="27">
                  <c:v>142.48023879509216</c:v>
                </c:pt>
                <c:pt idx="28">
                  <c:v>135.59223658731702</c:v>
                </c:pt>
                <c:pt idx="29">
                  <c:v>144.63693876874157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80-4750-9DAE-938D303D5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789584"/>
        <c:axId val="800789904"/>
      </c:lineChart>
      <c:catAx>
        <c:axId val="800789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89904"/>
        <c:crosses val="autoZero"/>
        <c:auto val="1"/>
        <c:lblAlgn val="ctr"/>
        <c:lblOffset val="100"/>
        <c:noMultiLvlLbl val="0"/>
      </c:catAx>
      <c:valAx>
        <c:axId val="8007899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78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SEE!$AI$1</c:f>
              <c:strCache>
                <c:ptCount val="1"/>
                <c:pt idx="0">
                  <c:v>y (imagine2)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SEE!$AI$2:$AI$31</c:f>
              <c:numCache>
                <c:formatCode>#,##0.00</c:formatCode>
                <c:ptCount val="30"/>
                <c:pt idx="0">
                  <c:v>58.079317456867052</c:v>
                </c:pt>
                <c:pt idx="1">
                  <c:v>60.714935410492664</c:v>
                </c:pt>
                <c:pt idx="2">
                  <c:v>57.693548962216227</c:v>
                </c:pt>
                <c:pt idx="3">
                  <c:v>50.670357245305617</c:v>
                </c:pt>
                <c:pt idx="4">
                  <c:v>48.537856141417997</c:v>
                </c:pt>
                <c:pt idx="5">
                  <c:v>42.596365522935692</c:v>
                </c:pt>
                <c:pt idx="6">
                  <c:v>52.223891165559202</c:v>
                </c:pt>
                <c:pt idx="7">
                  <c:v>56.168681991170871</c:v>
                </c:pt>
                <c:pt idx="8">
                  <c:v>54.308112616139653</c:v>
                </c:pt>
                <c:pt idx="9">
                  <c:v>69.086636091932704</c:v>
                </c:pt>
                <c:pt idx="10">
                  <c:v>71.414614218904745</c:v>
                </c:pt>
                <c:pt idx="11">
                  <c:v>73.016960393513273</c:v>
                </c:pt>
                <c:pt idx="12">
                  <c:v>78.598536781561648</c:v>
                </c:pt>
                <c:pt idx="13">
                  <c:v>74.565135890262681</c:v>
                </c:pt>
                <c:pt idx="14">
                  <c:v>68.949617704941005</c:v>
                </c:pt>
                <c:pt idx="15">
                  <c:v>61.878239117306414</c:v>
                </c:pt>
                <c:pt idx="16">
                  <c:v>62.472186164106446</c:v>
                </c:pt>
                <c:pt idx="17">
                  <c:v>79.293810741057399</c:v>
                </c:pt>
                <c:pt idx="18">
                  <c:v>92.334471189774234</c:v>
                </c:pt>
                <c:pt idx="19">
                  <c:v>98.002293095557903</c:v>
                </c:pt>
                <c:pt idx="20">
                  <c:v>108.88621479694191</c:v>
                </c:pt>
                <c:pt idx="21">
                  <c:v>118.18028617807825</c:v>
                </c:pt>
                <c:pt idx="22">
                  <c:v>111.97031896714786</c:v>
                </c:pt>
                <c:pt idx="23">
                  <c:v>116.70461088299885</c:v>
                </c:pt>
                <c:pt idx="24">
                  <c:v>116.21660256442412</c:v>
                </c:pt>
                <c:pt idx="25">
                  <c:v>120.76980608594575</c:v>
                </c:pt>
                <c:pt idx="26">
                  <c:v>124.949855122473</c:v>
                </c:pt>
                <c:pt idx="27">
                  <c:v>136.97902717413081</c:v>
                </c:pt>
                <c:pt idx="28">
                  <c:v>128.39662320013559</c:v>
                </c:pt>
                <c:pt idx="29">
                  <c:v>136.66108712669973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4-43E8-BDD2-B1FA57FD33C7}"/>
            </c:ext>
          </c:extLst>
        </c:ser>
        <c:ser>
          <c:idx val="1"/>
          <c:order val="1"/>
          <c:tx>
            <c:strRef>
              <c:f>SEE!$AJ$1</c:f>
              <c:strCache>
                <c:ptCount val="1"/>
                <c:pt idx="0">
                  <c:v>PI-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SEE!$AJ$2:$AJ$31</c:f>
              <c:numCache>
                <c:formatCode>#,##0.00</c:formatCode>
                <c:ptCount val="30"/>
                <c:pt idx="0">
                  <c:v>55.016494939418926</c:v>
                </c:pt>
                <c:pt idx="1">
                  <c:v>57.652112893044539</c:v>
                </c:pt>
                <c:pt idx="2">
                  <c:v>54.630726444768101</c:v>
                </c:pt>
                <c:pt idx="3">
                  <c:v>47.607534727857491</c:v>
                </c:pt>
                <c:pt idx="4">
                  <c:v>45.475033623969871</c:v>
                </c:pt>
                <c:pt idx="5">
                  <c:v>39.533543005487566</c:v>
                </c:pt>
                <c:pt idx="6">
                  <c:v>49.161068648111076</c:v>
                </c:pt>
                <c:pt idx="7">
                  <c:v>53.105859473722745</c:v>
                </c:pt>
                <c:pt idx="8">
                  <c:v>51.245290098691527</c:v>
                </c:pt>
                <c:pt idx="9">
                  <c:v>66.023813574484578</c:v>
                </c:pt>
                <c:pt idx="10">
                  <c:v>68.351791701456619</c:v>
                </c:pt>
                <c:pt idx="11">
                  <c:v>69.954137876065147</c:v>
                </c:pt>
                <c:pt idx="12">
                  <c:v>75.535714264113523</c:v>
                </c:pt>
                <c:pt idx="13">
                  <c:v>71.502313372814555</c:v>
                </c:pt>
                <c:pt idx="14">
                  <c:v>65.886795187492879</c:v>
                </c:pt>
                <c:pt idx="15">
                  <c:v>58.815416599858288</c:v>
                </c:pt>
                <c:pt idx="16">
                  <c:v>59.409363646658321</c:v>
                </c:pt>
                <c:pt idx="17">
                  <c:v>76.230988223609273</c:v>
                </c:pt>
                <c:pt idx="18">
                  <c:v>89.271648672326108</c:v>
                </c:pt>
                <c:pt idx="19">
                  <c:v>94.939470578109777</c:v>
                </c:pt>
                <c:pt idx="20">
                  <c:v>105.82339227949379</c:v>
                </c:pt>
                <c:pt idx="21">
                  <c:v>115.11746366063012</c:v>
                </c:pt>
                <c:pt idx="22">
                  <c:v>108.90749644969974</c:v>
                </c:pt>
                <c:pt idx="23">
                  <c:v>113.64178836555072</c:v>
                </c:pt>
                <c:pt idx="24">
                  <c:v>113.153780046976</c:v>
                </c:pt>
                <c:pt idx="25">
                  <c:v>117.70698356849762</c:v>
                </c:pt>
                <c:pt idx="26">
                  <c:v>121.88703260502487</c:v>
                </c:pt>
                <c:pt idx="27">
                  <c:v>133.91620465668268</c:v>
                </c:pt>
                <c:pt idx="28">
                  <c:v>125.33380068268747</c:v>
                </c:pt>
                <c:pt idx="29">
                  <c:v>133.5982646092516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4-43E8-BDD2-B1FA57FD33C7}"/>
            </c:ext>
          </c:extLst>
        </c:ser>
        <c:ser>
          <c:idx val="2"/>
          <c:order val="2"/>
          <c:tx>
            <c:strRef>
              <c:f>SEE!$AK$1</c:f>
              <c:strCache>
                <c:ptCount val="1"/>
                <c:pt idx="0">
                  <c:v>PI+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SEE!$AK$2:$AK$31</c:f>
              <c:numCache>
                <c:formatCode>#,##0.00</c:formatCode>
                <c:ptCount val="30"/>
                <c:pt idx="0">
                  <c:v>61.142139974315178</c:v>
                </c:pt>
                <c:pt idx="1">
                  <c:v>63.77775792794079</c:v>
                </c:pt>
                <c:pt idx="2">
                  <c:v>60.756371479664352</c:v>
                </c:pt>
                <c:pt idx="3">
                  <c:v>53.733179762753743</c:v>
                </c:pt>
                <c:pt idx="4">
                  <c:v>51.600678658866123</c:v>
                </c:pt>
                <c:pt idx="5">
                  <c:v>45.659188040383818</c:v>
                </c:pt>
                <c:pt idx="6">
                  <c:v>55.286713683007328</c:v>
                </c:pt>
                <c:pt idx="7">
                  <c:v>59.231504508618997</c:v>
                </c:pt>
                <c:pt idx="8">
                  <c:v>57.370935133587778</c:v>
                </c:pt>
                <c:pt idx="9">
                  <c:v>72.149458609380829</c:v>
                </c:pt>
                <c:pt idx="10">
                  <c:v>74.477436736352871</c:v>
                </c:pt>
                <c:pt idx="11">
                  <c:v>76.079782910961399</c:v>
                </c:pt>
                <c:pt idx="12">
                  <c:v>81.661359299009774</c:v>
                </c:pt>
                <c:pt idx="13">
                  <c:v>77.627958407710807</c:v>
                </c:pt>
                <c:pt idx="14">
                  <c:v>72.012440222389131</c:v>
                </c:pt>
                <c:pt idx="15">
                  <c:v>64.941061634754533</c:v>
                </c:pt>
                <c:pt idx="16">
                  <c:v>65.535008681554572</c:v>
                </c:pt>
                <c:pt idx="17">
                  <c:v>82.356633258505525</c:v>
                </c:pt>
                <c:pt idx="18">
                  <c:v>95.39729370722236</c:v>
                </c:pt>
                <c:pt idx="19">
                  <c:v>101.06511561300603</c:v>
                </c:pt>
                <c:pt idx="20">
                  <c:v>111.94903731439004</c:v>
                </c:pt>
                <c:pt idx="21">
                  <c:v>121.24310869552637</c:v>
                </c:pt>
                <c:pt idx="22">
                  <c:v>115.03314148459599</c:v>
                </c:pt>
                <c:pt idx="23">
                  <c:v>119.76743340044698</c:v>
                </c:pt>
                <c:pt idx="24">
                  <c:v>119.27942508187225</c:v>
                </c:pt>
                <c:pt idx="25">
                  <c:v>123.83262860339387</c:v>
                </c:pt>
                <c:pt idx="26">
                  <c:v>128.01267763992112</c:v>
                </c:pt>
                <c:pt idx="27">
                  <c:v>140.04184969157893</c:v>
                </c:pt>
                <c:pt idx="28">
                  <c:v>131.45944571758372</c:v>
                </c:pt>
                <c:pt idx="29">
                  <c:v>139.72390964414785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4-43E8-BDD2-B1FA57FD3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891064"/>
        <c:axId val="752886904"/>
      </c:lineChart>
      <c:catAx>
        <c:axId val="752891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886904"/>
        <c:crosses val="autoZero"/>
        <c:auto val="1"/>
        <c:lblAlgn val="ctr"/>
        <c:lblOffset val="100"/>
        <c:noMultiLvlLbl val="0"/>
      </c:catAx>
      <c:valAx>
        <c:axId val="7528869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891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'R'!$K$1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'R'!$J$2:$J$31</c:f>
              <c:numCache>
                <c:formatCode>0.0</c:formatCode>
                <c:ptCount val="30"/>
                <c:pt idx="0">
                  <c:v>5</c:v>
                </c:pt>
                <c:pt idx="1">
                  <c:v>4.9000000000000004</c:v>
                </c:pt>
                <c:pt idx="2">
                  <c:v>5</c:v>
                </c:pt>
                <c:pt idx="3">
                  <c:v>5.0999999999999996</c:v>
                </c:pt>
                <c:pt idx="4">
                  <c:v>5</c:v>
                </c:pt>
                <c:pt idx="5">
                  <c:v>4.9000000000000004</c:v>
                </c:pt>
                <c:pt idx="6">
                  <c:v>5</c:v>
                </c:pt>
                <c:pt idx="7">
                  <c:v>5.0999999999999996</c:v>
                </c:pt>
                <c:pt idx="8">
                  <c:v>5</c:v>
                </c:pt>
                <c:pt idx="9">
                  <c:v>4.9000000000000004</c:v>
                </c:pt>
                <c:pt idx="10">
                  <c:v>5</c:v>
                </c:pt>
                <c:pt idx="11">
                  <c:v>5.0999999999999996</c:v>
                </c:pt>
                <c:pt idx="12">
                  <c:v>5</c:v>
                </c:pt>
                <c:pt idx="13">
                  <c:v>4.9000000000000004</c:v>
                </c:pt>
                <c:pt idx="14">
                  <c:v>5</c:v>
                </c:pt>
                <c:pt idx="15">
                  <c:v>5.0999999999999996</c:v>
                </c:pt>
                <c:pt idx="16">
                  <c:v>5</c:v>
                </c:pt>
                <c:pt idx="17">
                  <c:v>4.9000000000000004</c:v>
                </c:pt>
                <c:pt idx="18">
                  <c:v>5</c:v>
                </c:pt>
                <c:pt idx="19">
                  <c:v>5.0999999999999996</c:v>
                </c:pt>
                <c:pt idx="20">
                  <c:v>5</c:v>
                </c:pt>
                <c:pt idx="21">
                  <c:v>4.9000000000000004</c:v>
                </c:pt>
                <c:pt idx="22">
                  <c:v>5</c:v>
                </c:pt>
                <c:pt idx="23">
                  <c:v>5.0999999999999996</c:v>
                </c:pt>
                <c:pt idx="24">
                  <c:v>5</c:v>
                </c:pt>
                <c:pt idx="25">
                  <c:v>4.9000000000000004</c:v>
                </c:pt>
                <c:pt idx="26">
                  <c:v>5</c:v>
                </c:pt>
                <c:pt idx="27">
                  <c:v>5.0999999999999996</c:v>
                </c:pt>
                <c:pt idx="28">
                  <c:v>5</c:v>
                </c:pt>
                <c:pt idx="29">
                  <c:v>4.9000000000000004</c:v>
                </c:pt>
              </c:numCache>
            </c:numRef>
          </c:xVal>
          <c:yVal>
            <c:numRef>
              <c:f>'R'!$K$2:$K$31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8-4A9B-ABCF-8FD785615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297720"/>
        <c:axId val="594295480"/>
      </c:scatterChart>
      <c:valAx>
        <c:axId val="59429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5480"/>
        <c:crosses val="autoZero"/>
        <c:crossBetween val="midCat"/>
      </c:valAx>
      <c:valAx>
        <c:axId val="59429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7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8901968503937007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'R'!$N$1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'R'!$M$2:$M$31</c:f>
              <c:numCache>
                <c:formatCode>General</c:formatCode>
                <c:ptCount val="30"/>
                <c:pt idx="0">
                  <c:v>4</c:v>
                </c:pt>
                <c:pt idx="1">
                  <c:v>24</c:v>
                </c:pt>
                <c:pt idx="2">
                  <c:v>20</c:v>
                </c:pt>
                <c:pt idx="3">
                  <c:v>20</c:v>
                </c:pt>
                <c:pt idx="4">
                  <c:v>16</c:v>
                </c:pt>
                <c:pt idx="5">
                  <c:v>2</c:v>
                </c:pt>
                <c:pt idx="6">
                  <c:v>22</c:v>
                </c:pt>
                <c:pt idx="7">
                  <c:v>7</c:v>
                </c:pt>
                <c:pt idx="8">
                  <c:v>6</c:v>
                </c:pt>
                <c:pt idx="9">
                  <c:v>19</c:v>
                </c:pt>
                <c:pt idx="10">
                  <c:v>29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6</c:v>
                </c:pt>
                <c:pt idx="15">
                  <c:v>19</c:v>
                </c:pt>
                <c:pt idx="16">
                  <c:v>21</c:v>
                </c:pt>
                <c:pt idx="17">
                  <c:v>6</c:v>
                </c:pt>
                <c:pt idx="18">
                  <c:v>24</c:v>
                </c:pt>
                <c:pt idx="19">
                  <c:v>19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  <c:pt idx="25">
                  <c:v>16</c:v>
                </c:pt>
                <c:pt idx="26">
                  <c:v>9</c:v>
                </c:pt>
                <c:pt idx="27">
                  <c:v>11</c:v>
                </c:pt>
                <c:pt idx="28">
                  <c:v>7</c:v>
                </c:pt>
                <c:pt idx="29">
                  <c:v>12</c:v>
                </c:pt>
              </c:numCache>
            </c:numRef>
          </c:xVal>
          <c:yVal>
            <c:numRef>
              <c:f>'R'!$N$2:$N$31</c:f>
              <c:numCache>
                <c:formatCode>General</c:formatCode>
                <c:ptCount val="30"/>
                <c:pt idx="0">
                  <c:v>26</c:v>
                </c:pt>
                <c:pt idx="1">
                  <c:v>15</c:v>
                </c:pt>
                <c:pt idx="2">
                  <c:v>10</c:v>
                </c:pt>
                <c:pt idx="3">
                  <c:v>27</c:v>
                </c:pt>
                <c:pt idx="4">
                  <c:v>30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13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2</c:v>
                </c:pt>
                <c:pt idx="16">
                  <c:v>11</c:v>
                </c:pt>
                <c:pt idx="17">
                  <c:v>13</c:v>
                </c:pt>
                <c:pt idx="18">
                  <c:v>21</c:v>
                </c:pt>
                <c:pt idx="19">
                  <c:v>4</c:v>
                </c:pt>
                <c:pt idx="20">
                  <c:v>4</c:v>
                </c:pt>
                <c:pt idx="21">
                  <c:v>20</c:v>
                </c:pt>
                <c:pt idx="22">
                  <c:v>11</c:v>
                </c:pt>
                <c:pt idx="23">
                  <c:v>26</c:v>
                </c:pt>
                <c:pt idx="24">
                  <c:v>5</c:v>
                </c:pt>
                <c:pt idx="25">
                  <c:v>5</c:v>
                </c:pt>
                <c:pt idx="26">
                  <c:v>19</c:v>
                </c:pt>
                <c:pt idx="27">
                  <c:v>1</c:v>
                </c:pt>
                <c:pt idx="28">
                  <c:v>14</c:v>
                </c:pt>
                <c:pt idx="2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B3-4548-8C7E-5D7E09B63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86768"/>
        <c:axId val="594299960"/>
      </c:scatterChart>
      <c:valAx>
        <c:axId val="57348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9960"/>
        <c:crosses val="autoZero"/>
        <c:crossBetween val="midCat"/>
      </c:valAx>
      <c:valAx>
        <c:axId val="59429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48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'R'!$Q$1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'R'!$P$2:$P$31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'R'!$Q$2:$Q$31</c:f>
              <c:numCache>
                <c:formatCode>0.0</c:formatCode>
                <c:ptCount val="30"/>
                <c:pt idx="0">
                  <c:v>1.3</c:v>
                </c:pt>
                <c:pt idx="1">
                  <c:v>0.4</c:v>
                </c:pt>
                <c:pt idx="2">
                  <c:v>-2.9</c:v>
                </c:pt>
                <c:pt idx="3">
                  <c:v>-8.3000000000000007</c:v>
                </c:pt>
                <c:pt idx="4">
                  <c:v>-6</c:v>
                </c:pt>
                <c:pt idx="5">
                  <c:v>-2.9</c:v>
                </c:pt>
                <c:pt idx="6">
                  <c:v>1.4</c:v>
                </c:pt>
                <c:pt idx="7">
                  <c:v>2.8</c:v>
                </c:pt>
                <c:pt idx="8">
                  <c:v>0.9</c:v>
                </c:pt>
                <c:pt idx="9">
                  <c:v>0.3</c:v>
                </c:pt>
                <c:pt idx="10">
                  <c:v>-0.8</c:v>
                </c:pt>
                <c:pt idx="11">
                  <c:v>-3.7</c:v>
                </c:pt>
                <c:pt idx="12">
                  <c:v>-3.7</c:v>
                </c:pt>
                <c:pt idx="13">
                  <c:v>-5</c:v>
                </c:pt>
                <c:pt idx="14">
                  <c:v>-5</c:v>
                </c:pt>
                <c:pt idx="15">
                  <c:v>-5.6</c:v>
                </c:pt>
                <c:pt idx="16">
                  <c:v>-4.2</c:v>
                </c:pt>
                <c:pt idx="17">
                  <c:v>-4.5999999999999996</c:v>
                </c:pt>
                <c:pt idx="18">
                  <c:v>-2</c:v>
                </c:pt>
                <c:pt idx="19">
                  <c:v>-3</c:v>
                </c:pt>
                <c:pt idx="20">
                  <c:v>-2.8</c:v>
                </c:pt>
                <c:pt idx="21">
                  <c:v>-6.4</c:v>
                </c:pt>
                <c:pt idx="22">
                  <c:v>-2.5</c:v>
                </c:pt>
                <c:pt idx="23">
                  <c:v>-0.7</c:v>
                </c:pt>
                <c:pt idx="24">
                  <c:v>0.7</c:v>
                </c:pt>
                <c:pt idx="25">
                  <c:v>-0.7</c:v>
                </c:pt>
                <c:pt idx="26">
                  <c:v>0.8</c:v>
                </c:pt>
                <c:pt idx="27">
                  <c:v>1</c:v>
                </c:pt>
                <c:pt idx="28">
                  <c:v>-0.2</c:v>
                </c:pt>
                <c:pt idx="29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DA-4168-A867-975842BC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292920"/>
        <c:axId val="594290360"/>
      </c:scatterChart>
      <c:valAx>
        <c:axId val="594292920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0360"/>
        <c:crosses val="autoZero"/>
        <c:crossBetween val="midCat"/>
      </c:valAx>
      <c:valAx>
        <c:axId val="59429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292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'R'!$T$1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'R'!$S$2:$S$31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'R'!$T$2:$T$31</c:f>
              <c:numCache>
                <c:formatCode>#,##0</c:formatCode>
                <c:ptCount val="30"/>
                <c:pt idx="0">
                  <c:v>693577</c:v>
                </c:pt>
                <c:pt idx="1">
                  <c:v>687725</c:v>
                </c:pt>
                <c:pt idx="2">
                  <c:v>706140</c:v>
                </c:pt>
                <c:pt idx="3">
                  <c:v>699217</c:v>
                </c:pt>
                <c:pt idx="4">
                  <c:v>689656</c:v>
                </c:pt>
                <c:pt idx="5">
                  <c:v>673467</c:v>
                </c:pt>
                <c:pt idx="6">
                  <c:v>664726</c:v>
                </c:pt>
                <c:pt idx="7">
                  <c:v>648138</c:v>
                </c:pt>
                <c:pt idx="8">
                  <c:v>649485</c:v>
                </c:pt>
                <c:pt idx="9">
                  <c:v>643095</c:v>
                </c:pt>
                <c:pt idx="10">
                  <c:v>635901</c:v>
                </c:pt>
                <c:pt idx="11">
                  <c:v>621872</c:v>
                </c:pt>
                <c:pt idx="12">
                  <c:v>604441</c:v>
                </c:pt>
                <c:pt idx="13">
                  <c:v>594634</c:v>
                </c:pt>
                <c:pt idx="14">
                  <c:v>596122</c:v>
                </c:pt>
                <c:pt idx="15">
                  <c:v>621469</c:v>
                </c:pt>
                <c:pt idx="16">
                  <c:v>639721</c:v>
                </c:pt>
                <c:pt idx="17">
                  <c:v>645835</c:v>
                </c:pt>
                <c:pt idx="18">
                  <c:v>669601</c:v>
                </c:pt>
                <c:pt idx="19">
                  <c:v>690013</c:v>
                </c:pt>
                <c:pt idx="20">
                  <c:v>708711</c:v>
                </c:pt>
                <c:pt idx="21">
                  <c:v>706248</c:v>
                </c:pt>
                <c:pt idx="22">
                  <c:v>723165</c:v>
                </c:pt>
                <c:pt idx="23">
                  <c:v>723913</c:v>
                </c:pt>
                <c:pt idx="24">
                  <c:v>729674</c:v>
                </c:pt>
                <c:pt idx="25">
                  <c:v>698512</c:v>
                </c:pt>
                <c:pt idx="26">
                  <c:v>695233</c:v>
                </c:pt>
                <c:pt idx="27">
                  <c:v>697852</c:v>
                </c:pt>
                <c:pt idx="28">
                  <c:v>696271</c:v>
                </c:pt>
                <c:pt idx="29">
                  <c:v>679106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96-4FEA-82DB-9B644D06D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400376"/>
        <c:axId val="594400696"/>
      </c:scatterChart>
      <c:valAx>
        <c:axId val="594400376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00696"/>
        <c:crosses val="autoZero"/>
        <c:crossBetween val="midCat"/>
      </c:valAx>
      <c:valAx>
        <c:axId val="594400696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400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'R'!$W$1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'R'!$V$2:$V$31</c:f>
              <c:numCache>
                <c:formatCode>General</c:formatCode>
                <c:ptCount val="30"/>
                <c:pt idx="0">
                  <c:v>152633</c:v>
                </c:pt>
                <c:pt idx="1">
                  <c:v>150872</c:v>
                </c:pt>
                <c:pt idx="2">
                  <c:v>153386</c:v>
                </c:pt>
                <c:pt idx="3">
                  <c:v>158745</c:v>
                </c:pt>
                <c:pt idx="4">
                  <c:v>160385</c:v>
                </c:pt>
                <c:pt idx="5">
                  <c:v>165018</c:v>
                </c:pt>
                <c:pt idx="6">
                  <c:v>158175</c:v>
                </c:pt>
                <c:pt idx="7">
                  <c:v>155499</c:v>
                </c:pt>
                <c:pt idx="8">
                  <c:v>157107</c:v>
                </c:pt>
                <c:pt idx="9">
                  <c:v>146689</c:v>
                </c:pt>
                <c:pt idx="10">
                  <c:v>145214</c:v>
                </c:pt>
                <c:pt idx="11">
                  <c:v>144556</c:v>
                </c:pt>
                <c:pt idx="12">
                  <c:v>141135</c:v>
                </c:pt>
                <c:pt idx="13">
                  <c:v>143818</c:v>
                </c:pt>
                <c:pt idx="14">
                  <c:v>147735</c:v>
                </c:pt>
                <c:pt idx="15">
                  <c:v>153065</c:v>
                </c:pt>
                <c:pt idx="16">
                  <c:v>152923</c:v>
                </c:pt>
                <c:pt idx="17">
                  <c:v>141322</c:v>
                </c:pt>
                <c:pt idx="18">
                  <c:v>132140</c:v>
                </c:pt>
                <c:pt idx="19">
                  <c:v>128131</c:v>
                </c:pt>
                <c:pt idx="20">
                  <c:v>121708</c:v>
                </c:pt>
                <c:pt idx="21">
                  <c:v>113949</c:v>
                </c:pt>
                <c:pt idx="22">
                  <c:v>119589</c:v>
                </c:pt>
                <c:pt idx="23">
                  <c:v>117558</c:v>
                </c:pt>
                <c:pt idx="24">
                  <c:v>118140</c:v>
                </c:pt>
                <c:pt idx="25">
                  <c:v>114720</c:v>
                </c:pt>
                <c:pt idx="26">
                  <c:v>111169</c:v>
                </c:pt>
                <c:pt idx="27">
                  <c:v>101055</c:v>
                </c:pt>
                <c:pt idx="28">
                  <c:v>106959</c:v>
                </c:pt>
                <c:pt idx="29">
                  <c:v>101669</c:v>
                </c:pt>
              </c:numCache>
            </c:numRef>
          </c:xVal>
          <c:yVal>
            <c:numRef>
              <c:f>'R'!$W$2:$W$31</c:f>
              <c:numCache>
                <c:formatCode>#,##0.00</c:formatCode>
                <c:ptCount val="30"/>
                <c:pt idx="0">
                  <c:v>34</c:v>
                </c:pt>
                <c:pt idx="1">
                  <c:v>36.18</c:v>
                </c:pt>
                <c:pt idx="2">
                  <c:v>40.479999999999997</c:v>
                </c:pt>
                <c:pt idx="3">
                  <c:v>43.82</c:v>
                </c:pt>
                <c:pt idx="4">
                  <c:v>45.01</c:v>
                </c:pt>
                <c:pt idx="5">
                  <c:v>49.2</c:v>
                </c:pt>
                <c:pt idx="6">
                  <c:v>51.53</c:v>
                </c:pt>
                <c:pt idx="7">
                  <c:v>54.24</c:v>
                </c:pt>
                <c:pt idx="8">
                  <c:v>57.71</c:v>
                </c:pt>
                <c:pt idx="9">
                  <c:v>62.47</c:v>
                </c:pt>
                <c:pt idx="10">
                  <c:v>65.5</c:v>
                </c:pt>
                <c:pt idx="11">
                  <c:v>72.489999999999995</c:v>
                </c:pt>
                <c:pt idx="12">
                  <c:v>81.34</c:v>
                </c:pt>
                <c:pt idx="13">
                  <c:v>77.84</c:v>
                </c:pt>
                <c:pt idx="14">
                  <c:v>75.459999999999994</c:v>
                </c:pt>
                <c:pt idx="15">
                  <c:v>77.92</c:v>
                </c:pt>
                <c:pt idx="16">
                  <c:v>81.91</c:v>
                </c:pt>
                <c:pt idx="17">
                  <c:v>90.86</c:v>
                </c:pt>
                <c:pt idx="18">
                  <c:v>95.21</c:v>
                </c:pt>
                <c:pt idx="19">
                  <c:v>96.85</c:v>
                </c:pt>
                <c:pt idx="20">
                  <c:v>117.51</c:v>
                </c:pt>
                <c:pt idx="21">
                  <c:v>103.93</c:v>
                </c:pt>
                <c:pt idx="22">
                  <c:v>119.26</c:v>
                </c:pt>
                <c:pt idx="23">
                  <c:v>138.72</c:v>
                </c:pt>
                <c:pt idx="24">
                  <c:v>141.83000000000001</c:v>
                </c:pt>
                <c:pt idx="25">
                  <c:v>140.41</c:v>
                </c:pt>
                <c:pt idx="26">
                  <c:v>133.46</c:v>
                </c:pt>
                <c:pt idx="27">
                  <c:v>114.9</c:v>
                </c:pt>
                <c:pt idx="28">
                  <c:v>110.13</c:v>
                </c:pt>
                <c:pt idx="29">
                  <c:v>120.15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0E-4DFB-9599-F8F2C2903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10168"/>
        <c:axId val="738817528"/>
      </c:scatterChart>
      <c:valAx>
        <c:axId val="738810168"/>
        <c:scaling>
          <c:orientation val="minMax"/>
          <c:min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17528"/>
        <c:crosses val="autoZero"/>
        <c:crossBetween val="midCat"/>
      </c:valAx>
      <c:valAx>
        <c:axId val="73881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10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'R-squared'!$B$1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232895888013998E-2"/>
                  <c:y val="-4.09703995333916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'R-squared'!$A$2:$A$31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'R-squared'!$B$2:$B$31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DB-456B-BE65-7A1633DC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24888"/>
        <c:axId val="738823928"/>
      </c:scatterChart>
      <c:valAx>
        <c:axId val="73882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23928"/>
        <c:crosses val="autoZero"/>
        <c:crossBetween val="midCat"/>
      </c:valAx>
      <c:valAx>
        <c:axId val="73882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824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4.xml"/><Relationship Id="rId7" Type="http://schemas.openxmlformats.org/officeDocument/2006/relationships/chart" Target="../charts/chart25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Relationship Id="rId9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147637</xdr:rowOff>
    </xdr:from>
    <xdr:to>
      <xdr:col>7</xdr:col>
      <xdr:colOff>304800</xdr:colOff>
      <xdr:row>48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318DDD-EA97-4202-A4A1-E710E25A5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36</xdr:row>
      <xdr:rowOff>61912</xdr:rowOff>
    </xdr:from>
    <xdr:to>
      <xdr:col>10</xdr:col>
      <xdr:colOff>238125</xdr:colOff>
      <xdr:row>50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F0739C-7994-4099-A310-F8BAEED83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4762</xdr:rowOff>
    </xdr:from>
    <xdr:to>
      <xdr:col>7</xdr:col>
      <xdr:colOff>295274</xdr:colOff>
      <xdr:row>69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F62AD6-CD92-4882-A65F-7DBFACE22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55</xdr:row>
      <xdr:rowOff>71437</xdr:rowOff>
    </xdr:from>
    <xdr:to>
      <xdr:col>15</xdr:col>
      <xdr:colOff>419099</xdr:colOff>
      <xdr:row>69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283000-DA92-4D17-B293-38F4B65242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123825</xdr:colOff>
      <xdr:row>34</xdr:row>
      <xdr:rowOff>61912</xdr:rowOff>
    </xdr:from>
    <xdr:to>
      <xdr:col>15</xdr:col>
      <xdr:colOff>428625</xdr:colOff>
      <xdr:row>48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78007C1-30F0-4017-A0E3-058B94349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561975</xdr:colOff>
      <xdr:row>39</xdr:row>
      <xdr:rowOff>185737</xdr:rowOff>
    </xdr:from>
    <xdr:to>
      <xdr:col>21</xdr:col>
      <xdr:colOff>257175</xdr:colOff>
      <xdr:row>54</xdr:row>
      <xdr:rowOff>71437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F80657F-B05A-4C6F-AEBF-8FC77C97D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390525</xdr:colOff>
      <xdr:row>44</xdr:row>
      <xdr:rowOff>61912</xdr:rowOff>
    </xdr:from>
    <xdr:to>
      <xdr:col>24</xdr:col>
      <xdr:colOff>85725</xdr:colOff>
      <xdr:row>58</xdr:row>
      <xdr:rowOff>138112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1618687-C03C-4528-B0D1-759EE354D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476250</xdr:colOff>
      <xdr:row>39</xdr:row>
      <xdr:rowOff>52387</xdr:rowOff>
    </xdr:from>
    <xdr:to>
      <xdr:col>28</xdr:col>
      <xdr:colOff>171450</xdr:colOff>
      <xdr:row>53</xdr:row>
      <xdr:rowOff>128587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9E97E47-1DEA-4611-B237-791118FC1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138112</xdr:rowOff>
    </xdr:from>
    <xdr:to>
      <xdr:col>7</xdr:col>
      <xdr:colOff>304800</xdr:colOff>
      <xdr:row>53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B9871-A05B-4FE3-94E0-5FD287775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338137</xdr:colOff>
      <xdr:row>44</xdr:row>
      <xdr:rowOff>52387</xdr:rowOff>
    </xdr:from>
    <xdr:to>
      <xdr:col>9</xdr:col>
      <xdr:colOff>33337</xdr:colOff>
      <xdr:row>58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C0B36B-8C13-45B9-AC34-9F16B295E2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576262</xdr:colOff>
      <xdr:row>49</xdr:row>
      <xdr:rowOff>71437</xdr:rowOff>
    </xdr:from>
    <xdr:to>
      <xdr:col>10</xdr:col>
      <xdr:colOff>271462</xdr:colOff>
      <xdr:row>63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A76CA5-F678-42EA-81EE-21463CB22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271462</xdr:colOff>
      <xdr:row>56</xdr:row>
      <xdr:rowOff>176212</xdr:rowOff>
    </xdr:from>
    <xdr:to>
      <xdr:col>11</xdr:col>
      <xdr:colOff>576262</xdr:colOff>
      <xdr:row>71</xdr:row>
      <xdr:rowOff>61912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B7BA36-A983-4A82-B6F8-C66439878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604837</xdr:colOff>
      <xdr:row>36</xdr:row>
      <xdr:rowOff>61912</xdr:rowOff>
    </xdr:from>
    <xdr:to>
      <xdr:col>15</xdr:col>
      <xdr:colOff>300037</xdr:colOff>
      <xdr:row>50</xdr:row>
      <xdr:rowOff>138112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9414FDF-AB4F-4954-BDA9-9DB7A0AB4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423862</xdr:colOff>
      <xdr:row>47</xdr:row>
      <xdr:rowOff>14287</xdr:rowOff>
    </xdr:from>
    <xdr:to>
      <xdr:col>18</xdr:col>
      <xdr:colOff>119062</xdr:colOff>
      <xdr:row>61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C07E287-7280-473D-AE6C-1DCDE63CA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528637</xdr:colOff>
      <xdr:row>40</xdr:row>
      <xdr:rowOff>71437</xdr:rowOff>
    </xdr:from>
    <xdr:to>
      <xdr:col>22</xdr:col>
      <xdr:colOff>223837</xdr:colOff>
      <xdr:row>54</xdr:row>
      <xdr:rowOff>147637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757CC13-E7A8-44BD-9784-5E3A909DA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90487</xdr:colOff>
      <xdr:row>50</xdr:row>
      <xdr:rowOff>52387</xdr:rowOff>
    </xdr:from>
    <xdr:to>
      <xdr:col>26</xdr:col>
      <xdr:colOff>395287</xdr:colOff>
      <xdr:row>64</xdr:row>
      <xdr:rowOff>128587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98FCB0-EED0-4107-9D97-14727B631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1</xdr:row>
      <xdr:rowOff>33337</xdr:rowOff>
    </xdr:from>
    <xdr:to>
      <xdr:col>18</xdr:col>
      <xdr:colOff>200025</xdr:colOff>
      <xdr:row>15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89C65E-4C3A-4267-9C27-3AAC0A57C8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16</xdr:row>
      <xdr:rowOff>95250</xdr:rowOff>
    </xdr:from>
    <xdr:to>
      <xdr:col>18</xdr:col>
      <xdr:colOff>190500</xdr:colOff>
      <xdr:row>30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4F51A8-6DEC-46E8-A45E-B144E49B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7</xdr:row>
      <xdr:rowOff>109537</xdr:rowOff>
    </xdr:from>
    <xdr:to>
      <xdr:col>20</xdr:col>
      <xdr:colOff>190500</xdr:colOff>
      <xdr:row>21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DAC2E6-0CDE-4419-A2A5-6641D7DEE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590550</xdr:colOff>
      <xdr:row>22</xdr:row>
      <xdr:rowOff>128587</xdr:rowOff>
    </xdr:from>
    <xdr:to>
      <xdr:col>20</xdr:col>
      <xdr:colOff>285750</xdr:colOff>
      <xdr:row>37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AA542F-2130-43F2-A369-3C5CD3C1C3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504825</xdr:colOff>
      <xdr:row>37</xdr:row>
      <xdr:rowOff>100012</xdr:rowOff>
    </xdr:from>
    <xdr:to>
      <xdr:col>20</xdr:col>
      <xdr:colOff>200025</xdr:colOff>
      <xdr:row>51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475ABB-7685-4530-916A-DB3FB194F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128587</xdr:rowOff>
    </xdr:from>
    <xdr:to>
      <xdr:col>6</xdr:col>
      <xdr:colOff>133350</xdr:colOff>
      <xdr:row>50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D5AC86-B6D2-409A-B89D-85BA3D10C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45</xdr:row>
      <xdr:rowOff>42862</xdr:rowOff>
    </xdr:from>
    <xdr:to>
      <xdr:col>7</xdr:col>
      <xdr:colOff>152400</xdr:colOff>
      <xdr:row>59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5C6BC7-8F2A-414D-82C7-15A8C0DFC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295275</xdr:colOff>
      <xdr:row>35</xdr:row>
      <xdr:rowOff>119062</xdr:rowOff>
    </xdr:from>
    <xdr:to>
      <xdr:col>13</xdr:col>
      <xdr:colOff>600075</xdr:colOff>
      <xdr:row>50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22E36B-1CC2-430D-814A-4A1393174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257175</xdr:colOff>
      <xdr:row>0</xdr:row>
      <xdr:rowOff>385762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0119C08-1AF0-4A71-A69B-9CEC0EEA8B86}"/>
                </a:ext>
              </a:extLst>
            </xdr:cNvPr>
            <xdr:cNvSpPr txBox="1"/>
          </xdr:nvSpPr>
          <xdr:spPr>
            <a:xfrm>
              <a:off x="5133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10119C08-1AF0-4A71-A69B-9CEC0EEA8B86}"/>
                </a:ext>
              </a:extLst>
            </xdr:cNvPr>
            <xdr:cNvSpPr txBox="1"/>
          </xdr:nvSpPr>
          <xdr:spPr>
            <a:xfrm>
              <a:off x="5133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9</xdr:col>
      <xdr:colOff>161925</xdr:colOff>
      <xdr:row>0</xdr:row>
      <xdr:rowOff>381000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F1EC75F-DA66-4BDD-8148-3613E9D2661D}"/>
                </a:ext>
              </a:extLst>
            </xdr:cNvPr>
            <xdr:cNvSpPr txBox="1"/>
          </xdr:nvSpPr>
          <xdr:spPr>
            <a:xfrm>
              <a:off x="56483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F1EC75F-DA66-4BDD-8148-3613E9D2661D}"/>
                </a:ext>
              </a:extLst>
            </xdr:cNvPr>
            <xdr:cNvSpPr txBox="1"/>
          </xdr:nvSpPr>
          <xdr:spPr>
            <a:xfrm>
              <a:off x="56483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14</xdr:col>
      <xdr:colOff>0</xdr:colOff>
      <xdr:row>1</xdr:row>
      <xdr:rowOff>0</xdr:rowOff>
    </xdr:from>
    <xdr:to>
      <xdr:col>15</xdr:col>
      <xdr:colOff>533400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12F51-2CD9-4806-8EA4-3270774BA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90500"/>
          <a:ext cx="11430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</xdr:colOff>
      <xdr:row>3</xdr:row>
      <xdr:rowOff>180975</xdr:rowOff>
    </xdr:from>
    <xdr:to>
      <xdr:col>14</xdr:col>
      <xdr:colOff>571500</xdr:colOff>
      <xdr:row>6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90F892E-202D-41FB-9950-C0D5DA1C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52475"/>
          <a:ext cx="11715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523875</xdr:colOff>
      <xdr:row>9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84AC120-9667-474A-831D-1A8CC3C8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333500"/>
          <a:ext cx="11334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180975</xdr:colOff>
      <xdr:row>0</xdr:row>
      <xdr:rowOff>376237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B9A7F3A-620F-48DE-A710-FA4888BD0244}"/>
                </a:ext>
              </a:extLst>
            </xdr:cNvPr>
            <xdr:cNvSpPr txBox="1"/>
          </xdr:nvSpPr>
          <xdr:spPr>
            <a:xfrm>
              <a:off x="6276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2B9A7F3A-620F-48DE-A710-FA4888BD0244}"/>
                </a:ext>
              </a:extLst>
            </xdr:cNvPr>
            <xdr:cNvSpPr txBox="1"/>
          </xdr:nvSpPr>
          <xdr:spPr>
            <a:xfrm>
              <a:off x="6276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17</xdr:col>
      <xdr:colOff>133350</xdr:colOff>
      <xdr:row>35</xdr:row>
      <xdr:rowOff>176212</xdr:rowOff>
    </xdr:from>
    <xdr:to>
      <xdr:col>23</xdr:col>
      <xdr:colOff>552450</xdr:colOff>
      <xdr:row>50</xdr:row>
      <xdr:rowOff>61912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6988AB7-B989-4763-A5E0-DA4151608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23</xdr:col>
      <xdr:colOff>257175</xdr:colOff>
      <xdr:row>0</xdr:row>
      <xdr:rowOff>385762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3ED3856-7C0A-40AE-BC83-235BD8BEB049}"/>
                </a:ext>
              </a:extLst>
            </xdr:cNvPr>
            <xdr:cNvSpPr txBox="1"/>
          </xdr:nvSpPr>
          <xdr:spPr>
            <a:xfrm>
              <a:off x="14277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3ED3856-7C0A-40AE-BC83-235BD8BEB049}"/>
                </a:ext>
              </a:extLst>
            </xdr:cNvPr>
            <xdr:cNvSpPr txBox="1"/>
          </xdr:nvSpPr>
          <xdr:spPr>
            <a:xfrm>
              <a:off x="14277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24</xdr:col>
      <xdr:colOff>161925</xdr:colOff>
      <xdr:row>0</xdr:row>
      <xdr:rowOff>381000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BF8DF8A-FB6F-4612-8C8D-0B71CE949241}"/>
                </a:ext>
              </a:extLst>
            </xdr:cNvPr>
            <xdr:cNvSpPr txBox="1"/>
          </xdr:nvSpPr>
          <xdr:spPr>
            <a:xfrm>
              <a:off x="147923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4BF8DF8A-FB6F-4612-8C8D-0B71CE949241}"/>
                </a:ext>
              </a:extLst>
            </xdr:cNvPr>
            <xdr:cNvSpPr txBox="1"/>
          </xdr:nvSpPr>
          <xdr:spPr>
            <a:xfrm>
              <a:off x="147923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25</xdr:col>
      <xdr:colOff>180975</xdr:colOff>
      <xdr:row>0</xdr:row>
      <xdr:rowOff>376237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534575B-605F-4023-AC98-8153F3D4421C}"/>
                </a:ext>
              </a:extLst>
            </xdr:cNvPr>
            <xdr:cNvSpPr txBox="1"/>
          </xdr:nvSpPr>
          <xdr:spPr>
            <a:xfrm>
              <a:off x="15420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534575B-605F-4023-AC98-8153F3D4421C}"/>
                </a:ext>
              </a:extLst>
            </xdr:cNvPr>
            <xdr:cNvSpPr txBox="1"/>
          </xdr:nvSpPr>
          <xdr:spPr>
            <a:xfrm>
              <a:off x="154209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34</xdr:col>
      <xdr:colOff>257175</xdr:colOff>
      <xdr:row>0</xdr:row>
      <xdr:rowOff>385762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B247C816-5984-4CC0-A483-53504DD5A830}"/>
                </a:ext>
              </a:extLst>
            </xdr:cNvPr>
            <xdr:cNvSpPr txBox="1"/>
          </xdr:nvSpPr>
          <xdr:spPr>
            <a:xfrm>
              <a:off x="209835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B247C816-5984-4CC0-A483-53504DD5A830}"/>
                </a:ext>
              </a:extLst>
            </xdr:cNvPr>
            <xdr:cNvSpPr txBox="1"/>
          </xdr:nvSpPr>
          <xdr:spPr>
            <a:xfrm>
              <a:off x="209835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35</xdr:col>
      <xdr:colOff>161925</xdr:colOff>
      <xdr:row>0</xdr:row>
      <xdr:rowOff>381000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F9A6490-2A23-4D1F-864B-17BD642B9A09}"/>
                </a:ext>
              </a:extLst>
            </xdr:cNvPr>
            <xdr:cNvSpPr txBox="1"/>
          </xdr:nvSpPr>
          <xdr:spPr>
            <a:xfrm>
              <a:off x="214979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F9A6490-2A23-4D1F-864B-17BD642B9A09}"/>
                </a:ext>
              </a:extLst>
            </xdr:cNvPr>
            <xdr:cNvSpPr txBox="1"/>
          </xdr:nvSpPr>
          <xdr:spPr>
            <a:xfrm>
              <a:off x="214979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36</xdr:col>
      <xdr:colOff>180975</xdr:colOff>
      <xdr:row>0</xdr:row>
      <xdr:rowOff>376237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29A4EBE-8D38-43C2-9032-60535C0879CE}"/>
                </a:ext>
              </a:extLst>
            </xdr:cNvPr>
            <xdr:cNvSpPr txBox="1"/>
          </xdr:nvSpPr>
          <xdr:spPr>
            <a:xfrm>
              <a:off x="221265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A29A4EBE-8D38-43C2-9032-60535C0879CE}"/>
                </a:ext>
              </a:extLst>
            </xdr:cNvPr>
            <xdr:cNvSpPr txBox="1"/>
          </xdr:nvSpPr>
          <xdr:spPr>
            <a:xfrm>
              <a:off x="221265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28</xdr:col>
      <xdr:colOff>723900</xdr:colOff>
      <xdr:row>35</xdr:row>
      <xdr:rowOff>109537</xdr:rowOff>
    </xdr:from>
    <xdr:to>
      <xdr:col>35</xdr:col>
      <xdr:colOff>400050</xdr:colOff>
      <xdr:row>49</xdr:row>
      <xdr:rowOff>185737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5797755-9EE1-4CB2-A441-654F35EDF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276225</xdr:colOff>
      <xdr:row>35</xdr:row>
      <xdr:rowOff>71437</xdr:rowOff>
    </xdr:from>
    <xdr:to>
      <xdr:col>46</xdr:col>
      <xdr:colOff>123825</xdr:colOff>
      <xdr:row>49</xdr:row>
      <xdr:rowOff>147637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0B7CF48-4AFA-498C-A626-AAF33080E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45</xdr:col>
      <xdr:colOff>257175</xdr:colOff>
      <xdr:row>0</xdr:row>
      <xdr:rowOff>385762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AB43A14-C656-4145-BA88-12EDB3AACF46}"/>
                </a:ext>
              </a:extLst>
            </xdr:cNvPr>
            <xdr:cNvSpPr txBox="1"/>
          </xdr:nvSpPr>
          <xdr:spPr>
            <a:xfrm>
              <a:off x="276891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AB43A14-C656-4145-BA88-12EDB3AACF46}"/>
                </a:ext>
              </a:extLst>
            </xdr:cNvPr>
            <xdr:cNvSpPr txBox="1"/>
          </xdr:nvSpPr>
          <xdr:spPr>
            <a:xfrm>
              <a:off x="276891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46</xdr:col>
      <xdr:colOff>161925</xdr:colOff>
      <xdr:row>0</xdr:row>
      <xdr:rowOff>381000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D503A126-41D0-41B3-A608-60E57C3864BE}"/>
                </a:ext>
              </a:extLst>
            </xdr:cNvPr>
            <xdr:cNvSpPr txBox="1"/>
          </xdr:nvSpPr>
          <xdr:spPr>
            <a:xfrm>
              <a:off x="282035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D503A126-41D0-41B3-A608-60E57C3864BE}"/>
                </a:ext>
              </a:extLst>
            </xdr:cNvPr>
            <xdr:cNvSpPr txBox="1"/>
          </xdr:nvSpPr>
          <xdr:spPr>
            <a:xfrm>
              <a:off x="28203525" y="190500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47</xdr:col>
      <xdr:colOff>180975</xdr:colOff>
      <xdr:row>0</xdr:row>
      <xdr:rowOff>376237</xdr:rowOff>
    </xdr:from>
    <xdr:ext cx="11323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79899DA1-65A0-4849-A112-31B3004DE4A2}"/>
                </a:ext>
              </a:extLst>
            </xdr:cNvPr>
            <xdr:cNvSpPr txBox="1"/>
          </xdr:nvSpPr>
          <xdr:spPr>
            <a:xfrm>
              <a:off x="288321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79899DA1-65A0-4849-A112-31B3004DE4A2}"/>
                </a:ext>
              </a:extLst>
            </xdr:cNvPr>
            <xdr:cNvSpPr txBox="1"/>
          </xdr:nvSpPr>
          <xdr:spPr>
            <a:xfrm>
              <a:off x="28832175" y="195262"/>
              <a:ext cx="11323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11</xdr:col>
      <xdr:colOff>419100</xdr:colOff>
      <xdr:row>12</xdr:row>
      <xdr:rowOff>38101</xdr:rowOff>
    </xdr:from>
    <xdr:to>
      <xdr:col>15</xdr:col>
      <xdr:colOff>295275</xdr:colOff>
      <xdr:row>18</xdr:row>
      <xdr:rowOff>63501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0EF443D-3123-4CE5-9880-ED3DE07131B6}"/>
            </a:ext>
          </a:extLst>
        </xdr:cNvPr>
        <xdr:cNvSpPr txBox="1"/>
      </xdr:nvSpPr>
      <xdr:spPr>
        <a:xfrm>
          <a:off x="7124700" y="2324101"/>
          <a:ext cx="2314575" cy="116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Case 1 (original)</a:t>
          </a:r>
        </a:p>
        <a:p>
          <a:endParaRPr lang="en-GB" sz="1100"/>
        </a:p>
        <a:p>
          <a:r>
            <a:rPr lang="en-GB" sz="1100"/>
            <a:t>Regression analysis applied. We can see r</a:t>
          </a:r>
          <a:r>
            <a:rPr lang="en-GB" sz="1100" baseline="30000"/>
            <a:t>2</a:t>
          </a:r>
          <a:r>
            <a:rPr lang="en-GB" sz="1100"/>
            <a:t>=0.67 and SSR=4469, SSE=2154.7 and SST=6624.7.</a:t>
          </a:r>
        </a:p>
      </xdr:txBody>
    </xdr:sp>
    <xdr:clientData/>
  </xdr:twoCellAnchor>
  <xdr:twoCellAnchor>
    <xdr:from>
      <xdr:col>19</xdr:col>
      <xdr:colOff>600075</xdr:colOff>
      <xdr:row>14</xdr:row>
      <xdr:rowOff>152400</xdr:rowOff>
    </xdr:from>
    <xdr:to>
      <xdr:col>23</xdr:col>
      <xdr:colOff>476250</xdr:colOff>
      <xdr:row>22</xdr:row>
      <xdr:rowOff>111125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104F309-F7B3-4D3F-A3F4-7C8A63F3BDCB}"/>
            </a:ext>
          </a:extLst>
        </xdr:cNvPr>
        <xdr:cNvSpPr txBox="1"/>
      </xdr:nvSpPr>
      <xdr:spPr>
        <a:xfrm>
          <a:off x="12182475" y="2819400"/>
          <a:ext cx="2314575" cy="1482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Case 2 (modified)</a:t>
          </a:r>
        </a:p>
        <a:p>
          <a:endParaRPr lang="en-GB" sz="1100"/>
        </a:p>
        <a:p>
          <a:r>
            <a:rPr lang="en-GB" sz="1100"/>
            <a:t>We arrtificially created y so that they all fall on the regression line, i.e. it is a perfect estimate. We can see r</a:t>
          </a:r>
          <a:r>
            <a:rPr lang="en-GB" sz="1100" baseline="30000"/>
            <a:t>2</a:t>
          </a:r>
          <a:r>
            <a:rPr lang="en-GB" sz="1100"/>
            <a:t>=1.00 and SSR=6982.5, SSE=0.0 and SST=6982.5.</a:t>
          </a:r>
        </a:p>
      </xdr:txBody>
    </xdr:sp>
    <xdr:clientData/>
  </xdr:twoCellAnchor>
  <xdr:twoCellAnchor>
    <xdr:from>
      <xdr:col>31</xdr:col>
      <xdr:colOff>9525</xdr:colOff>
      <xdr:row>17</xdr:row>
      <xdr:rowOff>95250</xdr:rowOff>
    </xdr:from>
    <xdr:to>
      <xdr:col>34</xdr:col>
      <xdr:colOff>495300</xdr:colOff>
      <xdr:row>25</xdr:row>
      <xdr:rowOff>111125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667BC21A-D7B4-4C50-92B8-847234D14080}"/>
                </a:ext>
              </a:extLst>
            </xdr:cNvPr>
            <xdr:cNvSpPr txBox="1"/>
          </xdr:nvSpPr>
          <xdr:spPr>
            <a:xfrm>
              <a:off x="18907125" y="3333750"/>
              <a:ext cx="2314575" cy="1539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Case 3 (modified)</a:t>
              </a:r>
            </a:p>
            <a:p>
              <a:endParaRPr lang="en-GB" sz="1100"/>
            </a:p>
            <a:p>
              <a:r>
                <a:rPr lang="en-GB" sz="1100"/>
                <a:t>We arrtificially created </a:t>
              </a:r>
              <a:r>
                <a:rPr lang="cy-GB" sz="1100"/>
                <a:t>ŷ</a:t>
              </a:r>
              <a:r>
                <a:rPr lang="en-GB" sz="1100"/>
                <a:t> so that all the values are equal to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GB" sz="11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𝑦</m:t>
                      </m:r>
                    </m:e>
                  </m:acc>
                </m:oMath>
              </a14:m>
              <a:r>
                <a:rPr lang="en-GB" sz="1100"/>
                <a:t>, i.e. it is a streight line identical to the mean value. We can see r</a:t>
              </a:r>
              <a:r>
                <a:rPr lang="en-GB" sz="1100" baseline="30000"/>
                <a:t>2</a:t>
              </a:r>
              <a:r>
                <a:rPr lang="en-GB" sz="1100"/>
                <a:t>=0 and SSR=0.0, SSE=6624.7 and SST=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6624.7</a:t>
              </a:r>
              <a:r>
                <a:rPr lang="en-GB" sz="1100"/>
                <a:t>.</a:t>
              </a:r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667BC21A-D7B4-4C50-92B8-847234D14080}"/>
                </a:ext>
              </a:extLst>
            </xdr:cNvPr>
            <xdr:cNvSpPr txBox="1"/>
          </xdr:nvSpPr>
          <xdr:spPr>
            <a:xfrm>
              <a:off x="18907125" y="3333750"/>
              <a:ext cx="2314575" cy="15398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Case 3 (modified)</a:t>
              </a:r>
            </a:p>
            <a:p>
              <a:endParaRPr lang="en-GB" sz="1100"/>
            </a:p>
            <a:p>
              <a:r>
                <a:rPr lang="en-GB" sz="1100"/>
                <a:t>We arrtificially created </a:t>
              </a:r>
              <a:r>
                <a:rPr lang="cy-GB" sz="1100"/>
                <a:t>ŷ</a:t>
              </a:r>
              <a:r>
                <a:rPr lang="en-GB" sz="1100"/>
                <a:t> so that all the values are equal to </a:t>
              </a:r>
              <a:r>
                <a:rPr lang="en-GB" sz="1100" b="0" i="0">
                  <a:latin typeface="Cambria Math" panose="02040503050406030204" pitchFamily="18" charset="0"/>
                </a:rPr>
                <a:t>𝑦 ̅</a:t>
              </a:r>
              <a:r>
                <a:rPr lang="en-GB" sz="1100"/>
                <a:t>, i.e. it is a streight line identical to the mean value. We can see r</a:t>
              </a:r>
              <a:r>
                <a:rPr lang="en-GB" sz="1100" baseline="30000"/>
                <a:t>2</a:t>
              </a:r>
              <a:r>
                <a:rPr lang="en-GB" sz="1100"/>
                <a:t>=0 and SSR=0.0, SSE=6624.7 and SST=</a:t>
              </a:r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6624.7</a:t>
              </a:r>
              <a:r>
                <a:rPr lang="en-GB" sz="1100"/>
                <a:t>.</a:t>
              </a:r>
            </a:p>
          </xdr:txBody>
        </xdr:sp>
      </mc:Fallback>
    </mc:AlternateContent>
    <xdr:clientData/>
  </xdr:twoCellAnchor>
  <xdr:twoCellAnchor>
    <xdr:from>
      <xdr:col>41</xdr:col>
      <xdr:colOff>295275</xdr:colOff>
      <xdr:row>17</xdr:row>
      <xdr:rowOff>85726</xdr:rowOff>
    </xdr:from>
    <xdr:to>
      <xdr:col>45</xdr:col>
      <xdr:colOff>171450</xdr:colOff>
      <xdr:row>24</xdr:row>
      <xdr:rowOff>174626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26D3E2E-14B5-4845-8E51-846C0F9BAAFC}"/>
            </a:ext>
          </a:extLst>
        </xdr:cNvPr>
        <xdr:cNvSpPr txBox="1"/>
      </xdr:nvSpPr>
      <xdr:spPr>
        <a:xfrm>
          <a:off x="25288875" y="3324226"/>
          <a:ext cx="2314575" cy="142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Case 4 (modified)</a:t>
          </a:r>
        </a:p>
        <a:p>
          <a:endParaRPr lang="en-GB" sz="1100"/>
        </a:p>
        <a:p>
          <a:r>
            <a:rPr lang="en-GB" sz="1100"/>
            <a:t>We arrtificially reduced the values of y, so that they come closer to </a:t>
          </a:r>
          <a:r>
            <a:rPr lang="cy-GB" sz="1100"/>
            <a:t>ŷ</a:t>
          </a:r>
          <a:r>
            <a:rPr lang="en-GB" sz="1100"/>
            <a:t> line.  We can see r</a:t>
          </a:r>
          <a:r>
            <a:rPr lang="en-GB" sz="1100" baseline="30000"/>
            <a:t>2</a:t>
          </a:r>
          <a:r>
            <a:rPr lang="en-GB" sz="1100"/>
            <a:t>=0.98 and SSR=4469.0, SSE=86.2 and SST=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4555.4.7</a:t>
          </a:r>
          <a:r>
            <a:rPr lang="en-GB" sz="1100"/>
            <a:t>.</a:t>
          </a:r>
        </a:p>
      </xdr:txBody>
    </xdr:sp>
    <xdr:clientData/>
  </xdr:twoCellAnchor>
  <xdr:twoCellAnchor>
    <xdr:from>
      <xdr:col>11</xdr:col>
      <xdr:colOff>383268</xdr:colOff>
      <xdr:row>23</xdr:row>
      <xdr:rowOff>83911</xdr:rowOff>
    </xdr:from>
    <xdr:to>
      <xdr:col>20</xdr:col>
      <xdr:colOff>437696</xdr:colOff>
      <xdr:row>30</xdr:row>
      <xdr:rowOff>165554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0302E31-978D-4C9B-9670-F4331EA3C29A}"/>
            </a:ext>
          </a:extLst>
        </xdr:cNvPr>
        <xdr:cNvSpPr txBox="1"/>
      </xdr:nvSpPr>
      <xdr:spPr>
        <a:xfrm>
          <a:off x="7088868" y="4465411"/>
          <a:ext cx="5540828" cy="141514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Conclusion: R-squared is determined by how close the actual values y are to the line of regression </a:t>
          </a:r>
          <a:r>
            <a:rPr lang="cy-GB" sz="1100"/>
            <a:t>ŷ</a:t>
          </a:r>
          <a:r>
            <a:rPr lang="en-GB" sz="1100"/>
            <a:t>. Why? Because it measures how well the changes in y (or, variations in y) respond to the changes in x (or variations in x). If they move exactly as the regression model </a:t>
          </a:r>
          <a:r>
            <a:rPr lang="cy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ŷ</a:t>
          </a:r>
          <a:r>
            <a:rPr lang="en-GB" sz="1100"/>
            <a:t> predicted</a:t>
          </a:r>
          <a:r>
            <a:rPr lang="cy-GB" sz="1100"/>
            <a:t>, then this gives us the high value of r-squared. If they do not, i.e.</a:t>
          </a:r>
          <a:r>
            <a:rPr lang="cy-GB" sz="1100" baseline="0"/>
            <a:t> the changes in x generate no change in y, then the r-squared value is zero. Essentially, r-squared value is the measure of the goodness of fit for regression models, i.e. how well the given model fits (or approximates) the actual observations.</a:t>
          </a:r>
          <a:r>
            <a:rPr lang="cy-GB" sz="1100"/>
            <a:t> </a:t>
          </a:r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147637</xdr:rowOff>
    </xdr:from>
    <xdr:to>
      <xdr:col>15</xdr:col>
      <xdr:colOff>571500</xdr:colOff>
      <xdr:row>16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A6DB6-0674-426C-B8AE-5E5B82954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16</xdr:row>
      <xdr:rowOff>109537</xdr:rowOff>
    </xdr:from>
    <xdr:to>
      <xdr:col>15</xdr:col>
      <xdr:colOff>542925</xdr:colOff>
      <xdr:row>30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58C3C5-834D-444B-8E4B-F284CA04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32</xdr:row>
      <xdr:rowOff>52387</xdr:rowOff>
    </xdr:from>
    <xdr:to>
      <xdr:col>15</xdr:col>
      <xdr:colOff>476250</xdr:colOff>
      <xdr:row>46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4FE595-6968-4FD3-8BD7-46CAC1C4B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538162</xdr:colOff>
      <xdr:row>30</xdr:row>
      <xdr:rowOff>185737</xdr:rowOff>
    </xdr:from>
    <xdr:to>
      <xdr:col>25</xdr:col>
      <xdr:colOff>233362</xdr:colOff>
      <xdr:row>45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02ABFB-6D2F-4E5D-BD6F-FA3695F92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581025</xdr:colOff>
      <xdr:row>38</xdr:row>
      <xdr:rowOff>147637</xdr:rowOff>
    </xdr:from>
    <xdr:to>
      <xdr:col>31</xdr:col>
      <xdr:colOff>276225</xdr:colOff>
      <xdr:row>53</xdr:row>
      <xdr:rowOff>33337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22DA28A-2DC5-4280-A5BF-B05D9330B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328612</xdr:colOff>
      <xdr:row>34</xdr:row>
      <xdr:rowOff>80962</xdr:rowOff>
    </xdr:from>
    <xdr:to>
      <xdr:col>39</xdr:col>
      <xdr:colOff>23812</xdr:colOff>
      <xdr:row>48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F3C9CAF-AE71-4397-A4E8-A5B80C804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F9D4-5E81-4638-92B7-5E24F5E5F077}">
  <dimension ref="A1:W39"/>
  <sheetViews>
    <sheetView workbookViewId="0">
      <selection activeCell="C50" sqref="C50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D1" t="s">
        <v>0</v>
      </c>
      <c r="E1" t="s">
        <v>1</v>
      </c>
      <c r="G1" t="s">
        <v>0</v>
      </c>
      <c r="H1" t="s">
        <v>1</v>
      </c>
      <c r="J1" t="s">
        <v>0</v>
      </c>
      <c r="K1" t="s">
        <v>1</v>
      </c>
      <c r="M1" t="s">
        <v>0</v>
      </c>
      <c r="N1" t="s">
        <v>1</v>
      </c>
      <c r="P1" t="s">
        <v>0</v>
      </c>
      <c r="Q1" t="s">
        <v>1</v>
      </c>
      <c r="S1" t="s">
        <v>0</v>
      </c>
      <c r="T1" t="s">
        <v>1</v>
      </c>
      <c r="V1" t="s">
        <v>0</v>
      </c>
      <c r="W1" t="s">
        <v>1</v>
      </c>
    </row>
    <row r="2" spans="1:23" x14ac:dyDescent="0.25">
      <c r="A2">
        <v>1</v>
      </c>
      <c r="B2">
        <v>1</v>
      </c>
      <c r="D2">
        <v>1</v>
      </c>
      <c r="E2">
        <v>30</v>
      </c>
      <c r="G2">
        <v>1</v>
      </c>
      <c r="H2">
        <v>10</v>
      </c>
      <c r="J2" s="2">
        <v>5</v>
      </c>
      <c r="K2">
        <v>1</v>
      </c>
      <c r="M2">
        <v>4</v>
      </c>
      <c r="N2">
        <v>26</v>
      </c>
      <c r="P2">
        <v>152633</v>
      </c>
      <c r="Q2" s="2">
        <v>1.3</v>
      </c>
      <c r="S2">
        <v>152633</v>
      </c>
      <c r="T2" s="3">
        <v>693577</v>
      </c>
      <c r="V2">
        <v>152633</v>
      </c>
      <c r="W2" s="4">
        <v>34</v>
      </c>
    </row>
    <row r="3" spans="1:23" x14ac:dyDescent="0.25">
      <c r="A3">
        <v>2</v>
      </c>
      <c r="B3">
        <v>2</v>
      </c>
      <c r="D3">
        <v>2</v>
      </c>
      <c r="E3">
        <v>29</v>
      </c>
      <c r="G3">
        <v>3</v>
      </c>
      <c r="H3">
        <v>11</v>
      </c>
      <c r="J3" s="2">
        <v>4.9000000000000004</v>
      </c>
      <c r="K3">
        <v>2</v>
      </c>
      <c r="M3">
        <v>24</v>
      </c>
      <c r="N3">
        <v>15</v>
      </c>
      <c r="P3">
        <v>150872</v>
      </c>
      <c r="Q3" s="2">
        <v>0.4</v>
      </c>
      <c r="S3">
        <v>150872</v>
      </c>
      <c r="T3" s="3">
        <v>687725</v>
      </c>
      <c r="V3">
        <v>150872</v>
      </c>
      <c r="W3" s="4">
        <v>36.18</v>
      </c>
    </row>
    <row r="4" spans="1:23" x14ac:dyDescent="0.25">
      <c r="A4">
        <v>3</v>
      </c>
      <c r="B4">
        <v>3</v>
      </c>
      <c r="D4">
        <v>3</v>
      </c>
      <c r="E4">
        <v>28</v>
      </c>
      <c r="G4">
        <v>2</v>
      </c>
      <c r="H4">
        <v>9</v>
      </c>
      <c r="J4" s="2">
        <v>5</v>
      </c>
      <c r="K4">
        <v>3</v>
      </c>
      <c r="M4">
        <v>20</v>
      </c>
      <c r="N4">
        <v>10</v>
      </c>
      <c r="P4">
        <v>153386</v>
      </c>
      <c r="Q4" s="2">
        <v>-2.9</v>
      </c>
      <c r="S4">
        <v>153386</v>
      </c>
      <c r="T4" s="3">
        <v>706140</v>
      </c>
      <c r="V4">
        <v>153386</v>
      </c>
      <c r="W4" s="4">
        <v>40.479999999999997</v>
      </c>
    </row>
    <row r="5" spans="1:23" x14ac:dyDescent="0.25">
      <c r="A5">
        <v>4</v>
      </c>
      <c r="B5">
        <v>4</v>
      </c>
      <c r="D5">
        <v>4</v>
      </c>
      <c r="E5">
        <v>27</v>
      </c>
      <c r="G5">
        <v>4</v>
      </c>
      <c r="H5">
        <v>12</v>
      </c>
      <c r="J5" s="2">
        <v>5.0999999999999996</v>
      </c>
      <c r="K5">
        <v>4</v>
      </c>
      <c r="M5">
        <v>20</v>
      </c>
      <c r="N5">
        <v>27</v>
      </c>
      <c r="P5">
        <v>158745</v>
      </c>
      <c r="Q5" s="2">
        <v>-8.3000000000000007</v>
      </c>
      <c r="S5">
        <v>158745</v>
      </c>
      <c r="T5" s="3">
        <v>699217</v>
      </c>
      <c r="V5">
        <v>158745</v>
      </c>
      <c r="W5" s="4">
        <v>43.82</v>
      </c>
    </row>
    <row r="6" spans="1:23" x14ac:dyDescent="0.25">
      <c r="A6">
        <v>5</v>
      </c>
      <c r="B6">
        <v>5</v>
      </c>
      <c r="D6">
        <v>5</v>
      </c>
      <c r="E6">
        <v>26</v>
      </c>
      <c r="G6">
        <v>3</v>
      </c>
      <c r="H6">
        <v>10</v>
      </c>
      <c r="J6" s="2">
        <v>5</v>
      </c>
      <c r="K6">
        <v>5</v>
      </c>
      <c r="M6">
        <v>16</v>
      </c>
      <c r="N6">
        <v>30</v>
      </c>
      <c r="P6">
        <v>160385</v>
      </c>
      <c r="Q6" s="2">
        <v>-6</v>
      </c>
      <c r="S6">
        <v>160385</v>
      </c>
      <c r="T6" s="3">
        <v>689656</v>
      </c>
      <c r="V6">
        <v>160385</v>
      </c>
      <c r="W6" s="4">
        <v>45.01</v>
      </c>
    </row>
    <row r="7" spans="1:23" x14ac:dyDescent="0.25">
      <c r="A7">
        <v>6</v>
      </c>
      <c r="B7">
        <v>6</v>
      </c>
      <c r="D7">
        <v>6</v>
      </c>
      <c r="E7">
        <v>25</v>
      </c>
      <c r="G7">
        <v>5</v>
      </c>
      <c r="H7">
        <v>8</v>
      </c>
      <c r="J7" s="2">
        <v>4.9000000000000004</v>
      </c>
      <c r="K7">
        <v>6</v>
      </c>
      <c r="M7">
        <v>2</v>
      </c>
      <c r="N7">
        <v>26</v>
      </c>
      <c r="P7">
        <v>165018</v>
      </c>
      <c r="Q7" s="2">
        <v>-2.9</v>
      </c>
      <c r="S7">
        <v>165018</v>
      </c>
      <c r="T7" s="3">
        <v>673467</v>
      </c>
      <c r="V7">
        <v>165018</v>
      </c>
      <c r="W7" s="4">
        <v>49.2</v>
      </c>
    </row>
    <row r="8" spans="1:23" x14ac:dyDescent="0.25">
      <c r="A8">
        <v>7</v>
      </c>
      <c r="B8">
        <v>7</v>
      </c>
      <c r="D8">
        <v>7</v>
      </c>
      <c r="E8">
        <v>24</v>
      </c>
      <c r="G8">
        <v>4</v>
      </c>
      <c r="H8">
        <v>9</v>
      </c>
      <c r="J8" s="2">
        <v>5</v>
      </c>
      <c r="K8">
        <v>7</v>
      </c>
      <c r="M8">
        <v>22</v>
      </c>
      <c r="N8">
        <v>27</v>
      </c>
      <c r="P8">
        <v>158175</v>
      </c>
      <c r="Q8" s="2">
        <v>1.4</v>
      </c>
      <c r="S8">
        <v>158175</v>
      </c>
      <c r="T8" s="3">
        <v>664726</v>
      </c>
      <c r="V8">
        <v>158175</v>
      </c>
      <c r="W8" s="4">
        <v>51.53</v>
      </c>
    </row>
    <row r="9" spans="1:23" x14ac:dyDescent="0.25">
      <c r="A9">
        <v>8</v>
      </c>
      <c r="B9">
        <v>8</v>
      </c>
      <c r="D9">
        <v>8</v>
      </c>
      <c r="E9">
        <v>23</v>
      </c>
      <c r="G9">
        <v>2</v>
      </c>
      <c r="H9">
        <v>8</v>
      </c>
      <c r="J9" s="2">
        <v>5.0999999999999996</v>
      </c>
      <c r="K9">
        <v>8</v>
      </c>
      <c r="M9">
        <v>7</v>
      </c>
      <c r="N9">
        <v>19</v>
      </c>
      <c r="P9">
        <v>155499</v>
      </c>
      <c r="Q9" s="2">
        <v>2.8</v>
      </c>
      <c r="S9">
        <v>155499</v>
      </c>
      <c r="T9" s="3">
        <v>648138</v>
      </c>
      <c r="V9">
        <v>155499</v>
      </c>
      <c r="W9" s="4">
        <v>54.24</v>
      </c>
    </row>
    <row r="10" spans="1:23" x14ac:dyDescent="0.25">
      <c r="A10">
        <v>9</v>
      </c>
      <c r="B10">
        <v>9</v>
      </c>
      <c r="D10">
        <v>9</v>
      </c>
      <c r="E10">
        <v>22</v>
      </c>
      <c r="G10">
        <v>3</v>
      </c>
      <c r="H10">
        <v>10</v>
      </c>
      <c r="J10" s="2">
        <v>5</v>
      </c>
      <c r="K10">
        <v>9</v>
      </c>
      <c r="M10">
        <v>6</v>
      </c>
      <c r="N10">
        <v>7</v>
      </c>
      <c r="P10">
        <v>157107</v>
      </c>
      <c r="Q10" s="2">
        <v>0.9</v>
      </c>
      <c r="S10">
        <v>157107</v>
      </c>
      <c r="T10" s="3">
        <v>649485</v>
      </c>
      <c r="V10">
        <v>157107</v>
      </c>
      <c r="W10" s="4">
        <v>57.71</v>
      </c>
    </row>
    <row r="11" spans="1:23" x14ac:dyDescent="0.25">
      <c r="A11">
        <v>10</v>
      </c>
      <c r="B11">
        <v>10</v>
      </c>
      <c r="D11">
        <v>10</v>
      </c>
      <c r="E11">
        <v>21</v>
      </c>
      <c r="G11">
        <v>1</v>
      </c>
      <c r="H11">
        <v>9</v>
      </c>
      <c r="J11" s="2">
        <v>4.9000000000000004</v>
      </c>
      <c r="K11">
        <v>10</v>
      </c>
      <c r="M11">
        <v>19</v>
      </c>
      <c r="N11">
        <v>2</v>
      </c>
      <c r="P11">
        <v>146689</v>
      </c>
      <c r="Q11" s="2">
        <v>0.3</v>
      </c>
      <c r="S11">
        <v>146689</v>
      </c>
      <c r="T11" s="3">
        <v>643095</v>
      </c>
      <c r="V11">
        <v>146689</v>
      </c>
      <c r="W11" s="4">
        <v>62.47</v>
      </c>
    </row>
    <row r="12" spans="1:23" x14ac:dyDescent="0.25">
      <c r="A12">
        <v>11</v>
      </c>
      <c r="B12">
        <v>11</v>
      </c>
      <c r="D12">
        <v>11</v>
      </c>
      <c r="E12">
        <v>20</v>
      </c>
      <c r="G12">
        <v>4</v>
      </c>
      <c r="H12">
        <v>10</v>
      </c>
      <c r="J12" s="2">
        <v>5</v>
      </c>
      <c r="K12">
        <v>11</v>
      </c>
      <c r="M12">
        <v>29</v>
      </c>
      <c r="N12">
        <v>14</v>
      </c>
      <c r="P12">
        <v>145214</v>
      </c>
      <c r="Q12" s="2">
        <v>-0.8</v>
      </c>
      <c r="S12">
        <v>145214</v>
      </c>
      <c r="T12" s="3">
        <v>635901</v>
      </c>
      <c r="V12">
        <v>145214</v>
      </c>
      <c r="W12" s="4">
        <v>65.5</v>
      </c>
    </row>
    <row r="13" spans="1:23" x14ac:dyDescent="0.25">
      <c r="A13">
        <v>12</v>
      </c>
      <c r="B13">
        <v>12</v>
      </c>
      <c r="D13">
        <v>12</v>
      </c>
      <c r="E13">
        <v>19</v>
      </c>
      <c r="G13">
        <v>3</v>
      </c>
      <c r="H13">
        <v>12</v>
      </c>
      <c r="J13" s="2">
        <v>5.0999999999999996</v>
      </c>
      <c r="K13">
        <v>12</v>
      </c>
      <c r="M13">
        <v>7</v>
      </c>
      <c r="N13">
        <v>13</v>
      </c>
      <c r="P13">
        <v>144556</v>
      </c>
      <c r="Q13" s="2">
        <v>-3.7</v>
      </c>
      <c r="S13">
        <v>144556</v>
      </c>
      <c r="T13" s="3">
        <v>621872</v>
      </c>
      <c r="V13">
        <v>144556</v>
      </c>
      <c r="W13" s="4">
        <v>72.489999999999995</v>
      </c>
    </row>
    <row r="14" spans="1:23" x14ac:dyDescent="0.25">
      <c r="A14">
        <v>13</v>
      </c>
      <c r="B14">
        <v>13</v>
      </c>
      <c r="D14">
        <v>13</v>
      </c>
      <c r="E14">
        <v>18</v>
      </c>
      <c r="G14">
        <v>2</v>
      </c>
      <c r="H14">
        <v>11</v>
      </c>
      <c r="J14" s="2">
        <v>5</v>
      </c>
      <c r="K14">
        <v>13</v>
      </c>
      <c r="M14">
        <v>13</v>
      </c>
      <c r="N14">
        <v>15</v>
      </c>
      <c r="P14">
        <v>141135</v>
      </c>
      <c r="Q14" s="2">
        <v>-3.7</v>
      </c>
      <c r="S14">
        <v>141135</v>
      </c>
      <c r="T14" s="3">
        <v>604441</v>
      </c>
      <c r="V14">
        <v>141135</v>
      </c>
      <c r="W14" s="4">
        <v>81.34</v>
      </c>
    </row>
    <row r="15" spans="1:23" x14ac:dyDescent="0.25">
      <c r="A15">
        <v>14</v>
      </c>
      <c r="B15">
        <v>14</v>
      </c>
      <c r="D15">
        <v>14</v>
      </c>
      <c r="E15">
        <v>17</v>
      </c>
      <c r="G15">
        <v>4</v>
      </c>
      <c r="H15">
        <v>10</v>
      </c>
      <c r="J15" s="2">
        <v>4.9000000000000004</v>
      </c>
      <c r="K15">
        <v>14</v>
      </c>
      <c r="M15">
        <v>16</v>
      </c>
      <c r="N15">
        <v>11</v>
      </c>
      <c r="P15">
        <v>143818</v>
      </c>
      <c r="Q15" s="2">
        <v>-5</v>
      </c>
      <c r="S15">
        <v>143818</v>
      </c>
      <c r="T15" s="3">
        <v>594634</v>
      </c>
      <c r="V15">
        <v>143818</v>
      </c>
      <c r="W15" s="4">
        <v>77.84</v>
      </c>
    </row>
    <row r="16" spans="1:23" x14ac:dyDescent="0.25">
      <c r="A16">
        <v>15</v>
      </c>
      <c r="B16">
        <v>15</v>
      </c>
      <c r="D16">
        <v>15</v>
      </c>
      <c r="E16">
        <v>16</v>
      </c>
      <c r="G16">
        <v>5</v>
      </c>
      <c r="H16">
        <v>8</v>
      </c>
      <c r="J16" s="2">
        <v>5</v>
      </c>
      <c r="K16">
        <v>15</v>
      </c>
      <c r="M16">
        <v>6</v>
      </c>
      <c r="N16">
        <v>9</v>
      </c>
      <c r="P16">
        <v>147735</v>
      </c>
      <c r="Q16" s="2">
        <v>-5</v>
      </c>
      <c r="S16">
        <v>147735</v>
      </c>
      <c r="T16" s="3">
        <v>596122</v>
      </c>
      <c r="V16">
        <v>147735</v>
      </c>
      <c r="W16" s="4">
        <v>75.459999999999994</v>
      </c>
    </row>
    <row r="17" spans="1:23" x14ac:dyDescent="0.25">
      <c r="A17">
        <v>16</v>
      </c>
      <c r="B17">
        <v>16</v>
      </c>
      <c r="D17">
        <v>16</v>
      </c>
      <c r="E17">
        <v>15</v>
      </c>
      <c r="G17">
        <v>3</v>
      </c>
      <c r="H17">
        <v>8</v>
      </c>
      <c r="J17" s="2">
        <v>5.0999999999999996</v>
      </c>
      <c r="K17">
        <v>16</v>
      </c>
      <c r="M17">
        <v>19</v>
      </c>
      <c r="N17">
        <v>2</v>
      </c>
      <c r="P17">
        <v>153065</v>
      </c>
      <c r="Q17" s="2">
        <v>-5.6</v>
      </c>
      <c r="S17">
        <v>153065</v>
      </c>
      <c r="T17" s="3">
        <v>621469</v>
      </c>
      <c r="V17">
        <v>153065</v>
      </c>
      <c r="W17" s="4">
        <v>77.92</v>
      </c>
    </row>
    <row r="18" spans="1:23" x14ac:dyDescent="0.25">
      <c r="A18">
        <v>17</v>
      </c>
      <c r="B18">
        <v>17</v>
      </c>
      <c r="D18">
        <v>17</v>
      </c>
      <c r="E18">
        <v>14</v>
      </c>
      <c r="G18">
        <v>4</v>
      </c>
      <c r="H18">
        <v>10</v>
      </c>
      <c r="J18" s="2">
        <v>5</v>
      </c>
      <c r="K18">
        <v>17</v>
      </c>
      <c r="M18">
        <v>21</v>
      </c>
      <c r="N18">
        <v>11</v>
      </c>
      <c r="P18">
        <v>152923</v>
      </c>
      <c r="Q18" s="2">
        <v>-4.2</v>
      </c>
      <c r="S18">
        <v>152923</v>
      </c>
      <c r="T18" s="3">
        <v>639721</v>
      </c>
      <c r="V18">
        <v>152923</v>
      </c>
      <c r="W18" s="4">
        <v>81.91</v>
      </c>
    </row>
    <row r="19" spans="1:23" x14ac:dyDescent="0.25">
      <c r="A19">
        <v>18</v>
      </c>
      <c r="B19">
        <v>18</v>
      </c>
      <c r="D19">
        <v>18</v>
      </c>
      <c r="E19">
        <v>13</v>
      </c>
      <c r="G19">
        <v>5</v>
      </c>
      <c r="H19">
        <v>11</v>
      </c>
      <c r="J19" s="2">
        <v>4.9000000000000004</v>
      </c>
      <c r="K19">
        <v>18</v>
      </c>
      <c r="M19">
        <v>6</v>
      </c>
      <c r="N19">
        <v>13</v>
      </c>
      <c r="P19">
        <v>141322</v>
      </c>
      <c r="Q19" s="2">
        <v>-4.5999999999999996</v>
      </c>
      <c r="S19">
        <v>141322</v>
      </c>
      <c r="T19" s="3">
        <v>645835</v>
      </c>
      <c r="V19">
        <v>141322</v>
      </c>
      <c r="W19" s="4">
        <v>90.86</v>
      </c>
    </row>
    <row r="20" spans="1:23" x14ac:dyDescent="0.25">
      <c r="A20">
        <v>19</v>
      </c>
      <c r="B20">
        <v>19</v>
      </c>
      <c r="D20">
        <v>19</v>
      </c>
      <c r="E20">
        <v>12</v>
      </c>
      <c r="G20">
        <v>3</v>
      </c>
      <c r="H20">
        <v>9</v>
      </c>
      <c r="J20" s="2">
        <v>5</v>
      </c>
      <c r="K20">
        <v>19</v>
      </c>
      <c r="M20">
        <v>24</v>
      </c>
      <c r="N20">
        <v>21</v>
      </c>
      <c r="P20">
        <v>132140</v>
      </c>
      <c r="Q20" s="2">
        <v>-2</v>
      </c>
      <c r="S20">
        <v>132140</v>
      </c>
      <c r="T20" s="3">
        <v>669601</v>
      </c>
      <c r="V20">
        <v>132140</v>
      </c>
      <c r="W20" s="4">
        <v>95.21</v>
      </c>
    </row>
    <row r="21" spans="1:23" x14ac:dyDescent="0.25">
      <c r="A21">
        <v>20</v>
      </c>
      <c r="B21">
        <v>20</v>
      </c>
      <c r="D21">
        <v>20</v>
      </c>
      <c r="E21">
        <v>11</v>
      </c>
      <c r="G21">
        <v>2</v>
      </c>
      <c r="H21">
        <v>10</v>
      </c>
      <c r="J21" s="2">
        <v>5.0999999999999996</v>
      </c>
      <c r="K21">
        <v>20</v>
      </c>
      <c r="M21">
        <v>19</v>
      </c>
      <c r="N21">
        <v>4</v>
      </c>
      <c r="P21">
        <v>128131</v>
      </c>
      <c r="Q21" s="2">
        <v>-3</v>
      </c>
      <c r="S21">
        <v>128131</v>
      </c>
      <c r="T21" s="3">
        <v>690013</v>
      </c>
      <c r="V21">
        <v>128131</v>
      </c>
      <c r="W21" s="4">
        <v>96.85</v>
      </c>
    </row>
    <row r="22" spans="1:23" x14ac:dyDescent="0.25">
      <c r="A22">
        <v>21</v>
      </c>
      <c r="B22">
        <v>21</v>
      </c>
      <c r="D22">
        <v>21</v>
      </c>
      <c r="E22">
        <v>10</v>
      </c>
      <c r="G22">
        <v>1</v>
      </c>
      <c r="H22">
        <v>12</v>
      </c>
      <c r="J22" s="2">
        <v>5</v>
      </c>
      <c r="K22">
        <v>21</v>
      </c>
      <c r="M22">
        <v>14</v>
      </c>
      <c r="N22">
        <v>4</v>
      </c>
      <c r="P22">
        <v>121708</v>
      </c>
      <c r="Q22" s="2">
        <v>-2.8</v>
      </c>
      <c r="S22">
        <v>121708</v>
      </c>
      <c r="T22" s="3">
        <v>708711</v>
      </c>
      <c r="V22">
        <v>121708</v>
      </c>
      <c r="W22" s="4">
        <v>117.51</v>
      </c>
    </row>
    <row r="23" spans="1:23" x14ac:dyDescent="0.25">
      <c r="A23">
        <v>22</v>
      </c>
      <c r="B23">
        <v>22</v>
      </c>
      <c r="D23">
        <v>22</v>
      </c>
      <c r="E23">
        <v>9</v>
      </c>
      <c r="G23">
        <v>5</v>
      </c>
      <c r="H23">
        <v>12</v>
      </c>
      <c r="J23" s="2">
        <v>4.9000000000000004</v>
      </c>
      <c r="K23">
        <v>22</v>
      </c>
      <c r="M23">
        <v>11</v>
      </c>
      <c r="N23">
        <v>20</v>
      </c>
      <c r="P23">
        <v>113949</v>
      </c>
      <c r="Q23" s="2">
        <v>-6.4</v>
      </c>
      <c r="S23">
        <v>113949</v>
      </c>
      <c r="T23" s="3">
        <v>706248</v>
      </c>
      <c r="V23">
        <v>113949</v>
      </c>
      <c r="W23" s="4">
        <v>103.93</v>
      </c>
    </row>
    <row r="24" spans="1:23" x14ac:dyDescent="0.25">
      <c r="A24">
        <v>23</v>
      </c>
      <c r="B24">
        <v>23</v>
      </c>
      <c r="D24">
        <v>23</v>
      </c>
      <c r="E24">
        <v>8</v>
      </c>
      <c r="G24">
        <v>2</v>
      </c>
      <c r="H24">
        <v>10</v>
      </c>
      <c r="J24" s="2">
        <v>5</v>
      </c>
      <c r="K24">
        <v>23</v>
      </c>
      <c r="M24">
        <v>7</v>
      </c>
      <c r="N24">
        <v>11</v>
      </c>
      <c r="P24">
        <v>119589</v>
      </c>
      <c r="Q24" s="2">
        <v>-2.5</v>
      </c>
      <c r="S24">
        <v>119589</v>
      </c>
      <c r="T24" s="3">
        <v>723165</v>
      </c>
      <c r="V24">
        <v>119589</v>
      </c>
      <c r="W24" s="4">
        <v>119.26</v>
      </c>
    </row>
    <row r="25" spans="1:23" x14ac:dyDescent="0.25">
      <c r="A25">
        <v>24</v>
      </c>
      <c r="B25">
        <v>24</v>
      </c>
      <c r="D25">
        <v>24</v>
      </c>
      <c r="E25">
        <v>7</v>
      </c>
      <c r="G25">
        <v>1</v>
      </c>
      <c r="H25">
        <v>8</v>
      </c>
      <c r="J25" s="2">
        <v>5.0999999999999996</v>
      </c>
      <c r="K25">
        <v>24</v>
      </c>
      <c r="M25">
        <v>10</v>
      </c>
      <c r="N25">
        <v>26</v>
      </c>
      <c r="P25">
        <v>117558</v>
      </c>
      <c r="Q25" s="2">
        <v>-0.7</v>
      </c>
      <c r="S25">
        <v>117558</v>
      </c>
      <c r="T25" s="3">
        <v>723913</v>
      </c>
      <c r="V25">
        <v>117558</v>
      </c>
      <c r="W25" s="4">
        <v>138.72</v>
      </c>
    </row>
    <row r="26" spans="1:23" x14ac:dyDescent="0.25">
      <c r="A26">
        <v>25</v>
      </c>
      <c r="B26">
        <v>25</v>
      </c>
      <c r="D26">
        <v>25</v>
      </c>
      <c r="E26">
        <v>6</v>
      </c>
      <c r="G26">
        <v>4</v>
      </c>
      <c r="H26">
        <v>11</v>
      </c>
      <c r="J26" s="2">
        <v>5</v>
      </c>
      <c r="K26">
        <v>25</v>
      </c>
      <c r="M26">
        <v>19</v>
      </c>
      <c r="N26">
        <v>5</v>
      </c>
      <c r="P26">
        <v>118140</v>
      </c>
      <c r="Q26" s="2">
        <v>0.7</v>
      </c>
      <c r="S26">
        <v>118140</v>
      </c>
      <c r="T26" s="3">
        <v>729674</v>
      </c>
      <c r="V26">
        <v>118140</v>
      </c>
      <c r="W26" s="4">
        <v>141.83000000000001</v>
      </c>
    </row>
    <row r="27" spans="1:23" x14ac:dyDescent="0.25">
      <c r="A27">
        <v>26</v>
      </c>
      <c r="B27">
        <v>26</v>
      </c>
      <c r="D27">
        <v>26</v>
      </c>
      <c r="E27">
        <v>5</v>
      </c>
      <c r="G27">
        <v>3</v>
      </c>
      <c r="H27">
        <v>10</v>
      </c>
      <c r="J27" s="2">
        <v>4.9000000000000004</v>
      </c>
      <c r="K27">
        <v>26</v>
      </c>
      <c r="M27">
        <v>16</v>
      </c>
      <c r="N27">
        <v>5</v>
      </c>
      <c r="P27">
        <v>114720</v>
      </c>
      <c r="Q27" s="2">
        <v>-0.7</v>
      </c>
      <c r="S27">
        <v>114720</v>
      </c>
      <c r="T27" s="3">
        <v>698512</v>
      </c>
      <c r="V27">
        <v>114720</v>
      </c>
      <c r="W27" s="4">
        <v>140.41</v>
      </c>
    </row>
    <row r="28" spans="1:23" x14ac:dyDescent="0.25">
      <c r="A28">
        <v>27</v>
      </c>
      <c r="B28">
        <v>27</v>
      </c>
      <c r="D28">
        <v>27</v>
      </c>
      <c r="E28">
        <v>4</v>
      </c>
      <c r="G28">
        <v>5</v>
      </c>
      <c r="H28">
        <v>9</v>
      </c>
      <c r="J28" s="2">
        <v>5</v>
      </c>
      <c r="K28">
        <v>27</v>
      </c>
      <c r="M28">
        <v>9</v>
      </c>
      <c r="N28">
        <v>19</v>
      </c>
      <c r="P28">
        <v>111169</v>
      </c>
      <c r="Q28" s="2">
        <v>0.8</v>
      </c>
      <c r="S28">
        <v>111169</v>
      </c>
      <c r="T28" s="3">
        <v>695233</v>
      </c>
      <c r="V28">
        <v>111169</v>
      </c>
      <c r="W28" s="4">
        <v>133.46</v>
      </c>
    </row>
    <row r="29" spans="1:23" x14ac:dyDescent="0.25">
      <c r="A29">
        <v>28</v>
      </c>
      <c r="B29">
        <v>28</v>
      </c>
      <c r="D29">
        <v>28</v>
      </c>
      <c r="E29">
        <v>3</v>
      </c>
      <c r="G29">
        <v>2</v>
      </c>
      <c r="H29">
        <v>10</v>
      </c>
      <c r="J29" s="2">
        <v>5.0999999999999996</v>
      </c>
      <c r="K29">
        <v>28</v>
      </c>
      <c r="M29">
        <v>11</v>
      </c>
      <c r="N29">
        <v>1</v>
      </c>
      <c r="P29">
        <v>101055</v>
      </c>
      <c r="Q29" s="2">
        <v>1</v>
      </c>
      <c r="S29">
        <v>101055</v>
      </c>
      <c r="T29" s="3">
        <v>697852</v>
      </c>
      <c r="V29">
        <v>101055</v>
      </c>
      <c r="W29" s="4">
        <v>114.9</v>
      </c>
    </row>
    <row r="30" spans="1:23" x14ac:dyDescent="0.25">
      <c r="A30">
        <v>29</v>
      </c>
      <c r="B30">
        <v>29</v>
      </c>
      <c r="D30">
        <v>29</v>
      </c>
      <c r="E30">
        <v>2</v>
      </c>
      <c r="G30">
        <v>1</v>
      </c>
      <c r="H30">
        <v>9</v>
      </c>
      <c r="J30" s="2">
        <v>5</v>
      </c>
      <c r="K30">
        <v>29</v>
      </c>
      <c r="M30">
        <v>7</v>
      </c>
      <c r="N30">
        <v>14</v>
      </c>
      <c r="P30">
        <v>106959</v>
      </c>
      <c r="Q30" s="2">
        <v>-0.2</v>
      </c>
      <c r="S30">
        <v>106959</v>
      </c>
      <c r="T30" s="3">
        <v>696271</v>
      </c>
      <c r="V30">
        <v>106959</v>
      </c>
      <c r="W30" s="4">
        <v>110.13</v>
      </c>
    </row>
    <row r="31" spans="1:23" x14ac:dyDescent="0.25">
      <c r="A31">
        <v>30</v>
      </c>
      <c r="B31">
        <v>30</v>
      </c>
      <c r="D31">
        <v>30</v>
      </c>
      <c r="E31">
        <v>1</v>
      </c>
      <c r="G31">
        <v>4</v>
      </c>
      <c r="H31">
        <v>10</v>
      </c>
      <c r="J31" s="2">
        <v>4.9000000000000004</v>
      </c>
      <c r="K31">
        <v>30</v>
      </c>
      <c r="M31">
        <v>12</v>
      </c>
      <c r="N31">
        <v>17</v>
      </c>
      <c r="P31">
        <v>101669</v>
      </c>
      <c r="Q31" s="2">
        <v>1.7</v>
      </c>
      <c r="S31">
        <v>101669</v>
      </c>
      <c r="T31" s="3">
        <v>679106</v>
      </c>
      <c r="V31">
        <v>101669</v>
      </c>
      <c r="W31" s="4">
        <v>120.15</v>
      </c>
    </row>
    <row r="32" spans="1:23" x14ac:dyDescent="0.25">
      <c r="M32" s="1" t="s">
        <v>3</v>
      </c>
    </row>
    <row r="33" spans="1:23" x14ac:dyDescent="0.25">
      <c r="A33" t="s">
        <v>2</v>
      </c>
      <c r="B33">
        <f>CORREL(A2:A31,B2:B31)</f>
        <v>1.0000000000000002</v>
      </c>
      <c r="D33" t="s">
        <v>2</v>
      </c>
      <c r="E33">
        <f>CORREL(D2:D31,E2:E31)</f>
        <v>-1.0000000000000002</v>
      </c>
      <c r="G33" t="s">
        <v>2</v>
      </c>
      <c r="H33">
        <f>CORREL(G2:G31,H2:H31)</f>
        <v>8.4227236441334993E-2</v>
      </c>
      <c r="J33" t="s">
        <v>2</v>
      </c>
      <c r="K33">
        <f>CORREL(J2:J31,K2:K31)</f>
        <v>-2.7261993567658598E-3</v>
      </c>
      <c r="M33" t="s">
        <v>2</v>
      </c>
      <c r="N33">
        <f>CORREL(M2:M31,N2:N31)</f>
        <v>-0.12460553439899538</v>
      </c>
      <c r="Q33">
        <f>CORREL(P2:P31,Q2:Q31)</f>
        <v>-0.27646128858970248</v>
      </c>
      <c r="T33">
        <f>CORREL(S2:S31,T2:T31)</f>
        <v>-0.47727815491100184</v>
      </c>
      <c r="W33">
        <f>CORREL(V2:V31,W2:W31)</f>
        <v>-0.889559150375967</v>
      </c>
    </row>
    <row r="34" spans="1:23" x14ac:dyDescent="0.25">
      <c r="P34" t="s">
        <v>4</v>
      </c>
    </row>
    <row r="35" spans="1:23" x14ac:dyDescent="0.25">
      <c r="P35" t="s">
        <v>5</v>
      </c>
    </row>
    <row r="36" spans="1:23" x14ac:dyDescent="0.25">
      <c r="S36" t="s">
        <v>4</v>
      </c>
    </row>
    <row r="37" spans="1:23" x14ac:dyDescent="0.25">
      <c r="S37" t="s">
        <v>6</v>
      </c>
    </row>
    <row r="38" spans="1:23" x14ac:dyDescent="0.25">
      <c r="V38" t="s">
        <v>4</v>
      </c>
    </row>
    <row r="39" spans="1:23" x14ac:dyDescent="0.25">
      <c r="V39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D8ED-5ACE-4C37-A5E4-CF5EAEDCFE54}">
  <dimension ref="A1:W40"/>
  <sheetViews>
    <sheetView topLeftCell="A31" workbookViewId="0">
      <selection activeCell="X31" sqref="X31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D1" t="s">
        <v>0</v>
      </c>
      <c r="E1" t="s">
        <v>1</v>
      </c>
      <c r="G1" t="s">
        <v>0</v>
      </c>
      <c r="H1" t="s">
        <v>1</v>
      </c>
      <c r="J1" t="s">
        <v>0</v>
      </c>
      <c r="K1" t="s">
        <v>1</v>
      </c>
      <c r="M1" t="s">
        <v>0</v>
      </c>
      <c r="N1" t="s">
        <v>1</v>
      </c>
      <c r="P1" t="s">
        <v>0</v>
      </c>
      <c r="Q1" t="s">
        <v>1</v>
      </c>
      <c r="S1" t="s">
        <v>0</v>
      </c>
      <c r="T1" t="s">
        <v>1</v>
      </c>
      <c r="V1" t="s">
        <v>0</v>
      </c>
      <c r="W1" t="s">
        <v>1</v>
      </c>
    </row>
    <row r="2" spans="1:23" x14ac:dyDescent="0.25">
      <c r="A2">
        <v>1</v>
      </c>
      <c r="B2">
        <v>1</v>
      </c>
      <c r="D2">
        <v>1</v>
      </c>
      <c r="E2">
        <v>30</v>
      </c>
      <c r="G2">
        <v>1</v>
      </c>
      <c r="H2">
        <v>10</v>
      </c>
      <c r="J2">
        <v>5</v>
      </c>
      <c r="K2">
        <v>1</v>
      </c>
      <c r="M2">
        <v>4</v>
      </c>
      <c r="N2">
        <v>26</v>
      </c>
      <c r="P2">
        <v>152633</v>
      </c>
      <c r="Q2" s="2">
        <v>1.3</v>
      </c>
      <c r="S2">
        <v>152633</v>
      </c>
      <c r="T2" s="3">
        <v>693577</v>
      </c>
      <c r="V2">
        <v>152633</v>
      </c>
      <c r="W2" s="4">
        <v>34</v>
      </c>
    </row>
    <row r="3" spans="1:23" x14ac:dyDescent="0.25">
      <c r="A3">
        <v>2</v>
      </c>
      <c r="B3">
        <v>2</v>
      </c>
      <c r="D3">
        <v>2</v>
      </c>
      <c r="E3">
        <v>29</v>
      </c>
      <c r="G3">
        <v>3</v>
      </c>
      <c r="H3">
        <v>11</v>
      </c>
      <c r="J3">
        <v>4</v>
      </c>
      <c r="K3">
        <v>2</v>
      </c>
      <c r="M3">
        <v>24</v>
      </c>
      <c r="N3">
        <v>15</v>
      </c>
      <c r="P3">
        <v>150872</v>
      </c>
      <c r="Q3" s="2">
        <v>0.4</v>
      </c>
      <c r="S3">
        <v>150872</v>
      </c>
      <c r="T3" s="3">
        <v>687725</v>
      </c>
      <c r="V3">
        <v>150872</v>
      </c>
      <c r="W3" s="4">
        <v>36.18</v>
      </c>
    </row>
    <row r="4" spans="1:23" x14ac:dyDescent="0.25">
      <c r="A4">
        <v>3</v>
      </c>
      <c r="B4">
        <v>3</v>
      </c>
      <c r="D4">
        <v>3</v>
      </c>
      <c r="E4">
        <v>28</v>
      </c>
      <c r="G4">
        <v>2</v>
      </c>
      <c r="H4">
        <v>9</v>
      </c>
      <c r="J4">
        <v>5</v>
      </c>
      <c r="K4">
        <v>3</v>
      </c>
      <c r="M4">
        <v>20</v>
      </c>
      <c r="N4">
        <v>10</v>
      </c>
      <c r="P4">
        <v>153386</v>
      </c>
      <c r="Q4" s="2">
        <v>-2.9</v>
      </c>
      <c r="S4">
        <v>153386</v>
      </c>
      <c r="T4" s="3">
        <v>706140</v>
      </c>
      <c r="V4">
        <v>153386</v>
      </c>
      <c r="W4" s="4">
        <v>40.479999999999997</v>
      </c>
    </row>
    <row r="5" spans="1:23" x14ac:dyDescent="0.25">
      <c r="A5">
        <v>4</v>
      </c>
      <c r="B5">
        <v>4</v>
      </c>
      <c r="D5">
        <v>4</v>
      </c>
      <c r="E5">
        <v>27</v>
      </c>
      <c r="G5">
        <v>4</v>
      </c>
      <c r="H5">
        <v>12</v>
      </c>
      <c r="J5">
        <v>6</v>
      </c>
      <c r="K5">
        <v>4</v>
      </c>
      <c r="M5">
        <v>20</v>
      </c>
      <c r="N5">
        <v>27</v>
      </c>
      <c r="P5">
        <v>158745</v>
      </c>
      <c r="Q5" s="2">
        <v>-8.3000000000000007</v>
      </c>
      <c r="S5">
        <v>158745</v>
      </c>
      <c r="T5" s="3">
        <v>699217</v>
      </c>
      <c r="V5">
        <v>158745</v>
      </c>
      <c r="W5" s="4">
        <v>43.82</v>
      </c>
    </row>
    <row r="6" spans="1:23" x14ac:dyDescent="0.25">
      <c r="A6">
        <v>5</v>
      </c>
      <c r="B6">
        <v>5</v>
      </c>
      <c r="D6">
        <v>5</v>
      </c>
      <c r="E6">
        <v>26</v>
      </c>
      <c r="G6">
        <v>3</v>
      </c>
      <c r="H6">
        <v>10</v>
      </c>
      <c r="J6">
        <v>5</v>
      </c>
      <c r="K6">
        <v>5</v>
      </c>
      <c r="M6">
        <v>16</v>
      </c>
      <c r="N6">
        <v>30</v>
      </c>
      <c r="P6">
        <v>160385</v>
      </c>
      <c r="Q6" s="2">
        <v>-6</v>
      </c>
      <c r="S6">
        <v>160385</v>
      </c>
      <c r="T6" s="3">
        <v>689656</v>
      </c>
      <c r="V6">
        <v>160385</v>
      </c>
      <c r="W6" s="4">
        <v>45.01</v>
      </c>
    </row>
    <row r="7" spans="1:23" x14ac:dyDescent="0.25">
      <c r="A7">
        <v>6</v>
      </c>
      <c r="B7">
        <v>6</v>
      </c>
      <c r="D7">
        <v>6</v>
      </c>
      <c r="E7">
        <v>25</v>
      </c>
      <c r="G7">
        <v>5</v>
      </c>
      <c r="H7">
        <v>8</v>
      </c>
      <c r="J7">
        <v>4</v>
      </c>
      <c r="K7">
        <v>6</v>
      </c>
      <c r="M7">
        <v>2</v>
      </c>
      <c r="N7">
        <v>26</v>
      </c>
      <c r="P7">
        <v>165018</v>
      </c>
      <c r="Q7" s="2">
        <v>-2.9</v>
      </c>
      <c r="S7">
        <v>165018</v>
      </c>
      <c r="T7" s="3">
        <v>673467</v>
      </c>
      <c r="V7">
        <v>165018</v>
      </c>
      <c r="W7" s="4">
        <v>49.2</v>
      </c>
    </row>
    <row r="8" spans="1:23" x14ac:dyDescent="0.25">
      <c r="A8">
        <v>7</v>
      </c>
      <c r="B8">
        <v>7</v>
      </c>
      <c r="D8">
        <v>7</v>
      </c>
      <c r="E8">
        <v>24</v>
      </c>
      <c r="G8">
        <v>4</v>
      </c>
      <c r="H8">
        <v>9</v>
      </c>
      <c r="J8">
        <v>5</v>
      </c>
      <c r="K8">
        <v>7</v>
      </c>
      <c r="M8">
        <v>22</v>
      </c>
      <c r="N8">
        <v>27</v>
      </c>
      <c r="P8">
        <v>158175</v>
      </c>
      <c r="Q8" s="2">
        <v>1.4</v>
      </c>
      <c r="S8">
        <v>158175</v>
      </c>
      <c r="T8" s="3">
        <v>664726</v>
      </c>
      <c r="V8">
        <v>158175</v>
      </c>
      <c r="W8" s="4">
        <v>51.53</v>
      </c>
    </row>
    <row r="9" spans="1:23" x14ac:dyDescent="0.25">
      <c r="A9">
        <v>8</v>
      </c>
      <c r="B9">
        <v>8</v>
      </c>
      <c r="D9">
        <v>8</v>
      </c>
      <c r="E9">
        <v>23</v>
      </c>
      <c r="G9">
        <v>2</v>
      </c>
      <c r="H9">
        <v>8</v>
      </c>
      <c r="J9">
        <v>6</v>
      </c>
      <c r="K9">
        <v>8</v>
      </c>
      <c r="M9">
        <v>7</v>
      </c>
      <c r="N9">
        <v>19</v>
      </c>
      <c r="P9">
        <v>155499</v>
      </c>
      <c r="Q9" s="2">
        <v>2.8</v>
      </c>
      <c r="S9">
        <v>155499</v>
      </c>
      <c r="T9" s="3">
        <v>648138</v>
      </c>
      <c r="V9">
        <v>155499</v>
      </c>
      <c r="W9" s="4">
        <v>54.24</v>
      </c>
    </row>
    <row r="10" spans="1:23" x14ac:dyDescent="0.25">
      <c r="A10">
        <v>9</v>
      </c>
      <c r="B10">
        <v>9</v>
      </c>
      <c r="D10">
        <v>9</v>
      </c>
      <c r="E10">
        <v>22</v>
      </c>
      <c r="G10">
        <v>3</v>
      </c>
      <c r="H10">
        <v>10</v>
      </c>
      <c r="J10">
        <v>5</v>
      </c>
      <c r="K10">
        <v>9</v>
      </c>
      <c r="M10">
        <v>6</v>
      </c>
      <c r="N10">
        <v>7</v>
      </c>
      <c r="P10">
        <v>157107</v>
      </c>
      <c r="Q10" s="2">
        <v>0.9</v>
      </c>
      <c r="S10">
        <v>157107</v>
      </c>
      <c r="T10" s="3">
        <v>649485</v>
      </c>
      <c r="V10">
        <v>157107</v>
      </c>
      <c r="W10" s="4">
        <v>57.71</v>
      </c>
    </row>
    <row r="11" spans="1:23" x14ac:dyDescent="0.25">
      <c r="A11">
        <v>10</v>
      </c>
      <c r="B11">
        <v>10</v>
      </c>
      <c r="D11">
        <v>10</v>
      </c>
      <c r="E11">
        <v>21</v>
      </c>
      <c r="G11">
        <v>1</v>
      </c>
      <c r="H11">
        <v>9</v>
      </c>
      <c r="J11">
        <v>4</v>
      </c>
      <c r="K11">
        <v>10</v>
      </c>
      <c r="M11">
        <v>19</v>
      </c>
      <c r="N11">
        <v>2</v>
      </c>
      <c r="P11">
        <v>146689</v>
      </c>
      <c r="Q11" s="2">
        <v>0.3</v>
      </c>
      <c r="S11">
        <v>146689</v>
      </c>
      <c r="T11" s="3">
        <v>643095</v>
      </c>
      <c r="V11">
        <v>146689</v>
      </c>
      <c r="W11" s="4">
        <v>62.47</v>
      </c>
    </row>
    <row r="12" spans="1:23" x14ac:dyDescent="0.25">
      <c r="A12">
        <v>11</v>
      </c>
      <c r="B12">
        <v>11</v>
      </c>
      <c r="D12">
        <v>11</v>
      </c>
      <c r="E12">
        <v>20</v>
      </c>
      <c r="G12">
        <v>4</v>
      </c>
      <c r="H12">
        <v>10</v>
      </c>
      <c r="J12">
        <v>5</v>
      </c>
      <c r="K12">
        <v>11</v>
      </c>
      <c r="M12">
        <v>29</v>
      </c>
      <c r="N12">
        <v>14</v>
      </c>
      <c r="P12">
        <v>145214</v>
      </c>
      <c r="Q12" s="2">
        <v>-0.8</v>
      </c>
      <c r="S12">
        <v>145214</v>
      </c>
      <c r="T12" s="3">
        <v>635901</v>
      </c>
      <c r="V12">
        <v>145214</v>
      </c>
      <c r="W12" s="4">
        <v>65.5</v>
      </c>
    </row>
    <row r="13" spans="1:23" x14ac:dyDescent="0.25">
      <c r="A13">
        <v>12</v>
      </c>
      <c r="B13">
        <v>12</v>
      </c>
      <c r="D13">
        <v>12</v>
      </c>
      <c r="E13">
        <v>19</v>
      </c>
      <c r="G13">
        <v>3</v>
      </c>
      <c r="H13">
        <v>12</v>
      </c>
      <c r="J13">
        <v>6</v>
      </c>
      <c r="K13">
        <v>12</v>
      </c>
      <c r="M13">
        <v>7</v>
      </c>
      <c r="N13">
        <v>13</v>
      </c>
      <c r="P13">
        <v>144556</v>
      </c>
      <c r="Q13" s="2">
        <v>-3.7</v>
      </c>
      <c r="S13">
        <v>144556</v>
      </c>
      <c r="T13" s="3">
        <v>621872</v>
      </c>
      <c r="V13">
        <v>144556</v>
      </c>
      <c r="W13" s="4">
        <v>72.489999999999995</v>
      </c>
    </row>
    <row r="14" spans="1:23" x14ac:dyDescent="0.25">
      <c r="A14">
        <v>13</v>
      </c>
      <c r="B14">
        <v>13</v>
      </c>
      <c r="D14">
        <v>13</v>
      </c>
      <c r="E14">
        <v>18</v>
      </c>
      <c r="G14">
        <v>2</v>
      </c>
      <c r="H14">
        <v>11</v>
      </c>
      <c r="J14">
        <v>5</v>
      </c>
      <c r="K14">
        <v>13</v>
      </c>
      <c r="M14">
        <v>13</v>
      </c>
      <c r="N14">
        <v>15</v>
      </c>
      <c r="P14">
        <v>141135</v>
      </c>
      <c r="Q14" s="2">
        <v>-3.7</v>
      </c>
      <c r="S14">
        <v>141135</v>
      </c>
      <c r="T14" s="3">
        <v>604441</v>
      </c>
      <c r="V14">
        <v>141135</v>
      </c>
      <c r="W14" s="4">
        <v>81.34</v>
      </c>
    </row>
    <row r="15" spans="1:23" x14ac:dyDescent="0.25">
      <c r="A15">
        <v>14</v>
      </c>
      <c r="B15">
        <v>14</v>
      </c>
      <c r="D15">
        <v>14</v>
      </c>
      <c r="E15">
        <v>17</v>
      </c>
      <c r="G15">
        <v>4</v>
      </c>
      <c r="H15">
        <v>10</v>
      </c>
      <c r="J15">
        <v>4</v>
      </c>
      <c r="K15">
        <v>14</v>
      </c>
      <c r="M15">
        <v>16</v>
      </c>
      <c r="N15">
        <v>11</v>
      </c>
      <c r="P15">
        <v>143818</v>
      </c>
      <c r="Q15" s="2">
        <v>-5</v>
      </c>
      <c r="S15">
        <v>143818</v>
      </c>
      <c r="T15" s="3">
        <v>594634</v>
      </c>
      <c r="V15">
        <v>143818</v>
      </c>
      <c r="W15" s="4">
        <v>77.84</v>
      </c>
    </row>
    <row r="16" spans="1:23" x14ac:dyDescent="0.25">
      <c r="A16">
        <v>15</v>
      </c>
      <c r="B16">
        <v>15</v>
      </c>
      <c r="D16">
        <v>15</v>
      </c>
      <c r="E16">
        <v>16</v>
      </c>
      <c r="G16">
        <v>5</v>
      </c>
      <c r="H16">
        <v>8</v>
      </c>
      <c r="J16">
        <v>5</v>
      </c>
      <c r="K16">
        <v>15</v>
      </c>
      <c r="M16">
        <v>6</v>
      </c>
      <c r="N16">
        <v>9</v>
      </c>
      <c r="P16">
        <v>147735</v>
      </c>
      <c r="Q16" s="2">
        <v>-5</v>
      </c>
      <c r="S16">
        <v>147735</v>
      </c>
      <c r="T16" s="3">
        <v>596122</v>
      </c>
      <c r="V16">
        <v>147735</v>
      </c>
      <c r="W16" s="4">
        <v>75.459999999999994</v>
      </c>
    </row>
    <row r="17" spans="1:23" x14ac:dyDescent="0.25">
      <c r="A17">
        <v>16</v>
      </c>
      <c r="B17">
        <v>16</v>
      </c>
      <c r="D17">
        <v>16</v>
      </c>
      <c r="E17">
        <v>15</v>
      </c>
      <c r="G17">
        <v>3</v>
      </c>
      <c r="H17">
        <v>8</v>
      </c>
      <c r="J17">
        <v>6</v>
      </c>
      <c r="K17">
        <v>16</v>
      </c>
      <c r="M17">
        <v>19</v>
      </c>
      <c r="N17">
        <v>2</v>
      </c>
      <c r="P17">
        <v>153065</v>
      </c>
      <c r="Q17" s="2">
        <v>-5.6</v>
      </c>
      <c r="S17">
        <v>153065</v>
      </c>
      <c r="T17" s="3">
        <v>621469</v>
      </c>
      <c r="V17">
        <v>153065</v>
      </c>
      <c r="W17" s="4">
        <v>77.92</v>
      </c>
    </row>
    <row r="18" spans="1:23" x14ac:dyDescent="0.25">
      <c r="A18">
        <v>17</v>
      </c>
      <c r="B18">
        <v>17</v>
      </c>
      <c r="D18">
        <v>17</v>
      </c>
      <c r="E18">
        <v>14</v>
      </c>
      <c r="G18">
        <v>4</v>
      </c>
      <c r="H18">
        <v>10</v>
      </c>
      <c r="J18">
        <v>5</v>
      </c>
      <c r="K18">
        <v>17</v>
      </c>
      <c r="M18">
        <v>21</v>
      </c>
      <c r="N18">
        <v>11</v>
      </c>
      <c r="P18">
        <v>152923</v>
      </c>
      <c r="Q18" s="2">
        <v>-4.2</v>
      </c>
      <c r="S18">
        <v>152923</v>
      </c>
      <c r="T18" s="3">
        <v>639721</v>
      </c>
      <c r="V18">
        <v>152923</v>
      </c>
      <c r="W18" s="4">
        <v>81.91</v>
      </c>
    </row>
    <row r="19" spans="1:23" x14ac:dyDescent="0.25">
      <c r="A19">
        <v>18</v>
      </c>
      <c r="B19">
        <v>18</v>
      </c>
      <c r="D19">
        <v>18</v>
      </c>
      <c r="E19">
        <v>13</v>
      </c>
      <c r="G19">
        <v>5</v>
      </c>
      <c r="H19">
        <v>11</v>
      </c>
      <c r="J19">
        <v>4</v>
      </c>
      <c r="K19">
        <v>18</v>
      </c>
      <c r="M19">
        <v>6</v>
      </c>
      <c r="N19">
        <v>13</v>
      </c>
      <c r="P19">
        <v>141322</v>
      </c>
      <c r="Q19" s="2">
        <v>-4.5999999999999996</v>
      </c>
      <c r="S19">
        <v>141322</v>
      </c>
      <c r="T19" s="3">
        <v>645835</v>
      </c>
      <c r="V19">
        <v>141322</v>
      </c>
      <c r="W19" s="4">
        <v>90.86</v>
      </c>
    </row>
    <row r="20" spans="1:23" x14ac:dyDescent="0.25">
      <c r="A20">
        <v>19</v>
      </c>
      <c r="B20">
        <v>19</v>
      </c>
      <c r="D20">
        <v>19</v>
      </c>
      <c r="E20">
        <v>12</v>
      </c>
      <c r="G20">
        <v>3</v>
      </c>
      <c r="H20">
        <v>9</v>
      </c>
      <c r="J20">
        <v>5</v>
      </c>
      <c r="K20">
        <v>19</v>
      </c>
      <c r="M20">
        <v>24</v>
      </c>
      <c r="N20">
        <v>21</v>
      </c>
      <c r="P20">
        <v>132140</v>
      </c>
      <c r="Q20" s="2">
        <v>-2</v>
      </c>
      <c r="S20">
        <v>132140</v>
      </c>
      <c r="T20" s="3">
        <v>669601</v>
      </c>
      <c r="V20">
        <v>132140</v>
      </c>
      <c r="W20" s="4">
        <v>95.21</v>
      </c>
    </row>
    <row r="21" spans="1:23" x14ac:dyDescent="0.25">
      <c r="A21">
        <v>20</v>
      </c>
      <c r="B21">
        <v>20</v>
      </c>
      <c r="D21">
        <v>20</v>
      </c>
      <c r="E21">
        <v>11</v>
      </c>
      <c r="G21">
        <v>2</v>
      </c>
      <c r="H21">
        <v>10</v>
      </c>
      <c r="J21">
        <v>6</v>
      </c>
      <c r="K21">
        <v>20</v>
      </c>
      <c r="M21">
        <v>19</v>
      </c>
      <c r="N21">
        <v>4</v>
      </c>
      <c r="P21">
        <v>128131</v>
      </c>
      <c r="Q21" s="2">
        <v>-3</v>
      </c>
      <c r="S21">
        <v>128131</v>
      </c>
      <c r="T21" s="3">
        <v>690013</v>
      </c>
      <c r="V21">
        <v>128131</v>
      </c>
      <c r="W21" s="4">
        <v>96.85</v>
      </c>
    </row>
    <row r="22" spans="1:23" x14ac:dyDescent="0.25">
      <c r="A22">
        <v>21</v>
      </c>
      <c r="B22">
        <v>21</v>
      </c>
      <c r="D22">
        <v>21</v>
      </c>
      <c r="E22">
        <v>10</v>
      </c>
      <c r="G22">
        <v>1</v>
      </c>
      <c r="H22">
        <v>12</v>
      </c>
      <c r="J22">
        <v>5</v>
      </c>
      <c r="K22">
        <v>21</v>
      </c>
      <c r="M22">
        <v>14</v>
      </c>
      <c r="N22">
        <v>4</v>
      </c>
      <c r="P22">
        <v>121708</v>
      </c>
      <c r="Q22" s="2">
        <v>-2.8</v>
      </c>
      <c r="S22">
        <v>121708</v>
      </c>
      <c r="T22" s="3">
        <v>708711</v>
      </c>
      <c r="V22">
        <v>121708</v>
      </c>
      <c r="W22" s="4">
        <v>117.51</v>
      </c>
    </row>
    <row r="23" spans="1:23" x14ac:dyDescent="0.25">
      <c r="A23">
        <v>22</v>
      </c>
      <c r="B23">
        <v>22</v>
      </c>
      <c r="D23">
        <v>22</v>
      </c>
      <c r="E23">
        <v>9</v>
      </c>
      <c r="G23">
        <v>5</v>
      </c>
      <c r="H23">
        <v>12</v>
      </c>
      <c r="J23">
        <v>4</v>
      </c>
      <c r="K23">
        <v>22</v>
      </c>
      <c r="M23">
        <v>11</v>
      </c>
      <c r="N23">
        <v>20</v>
      </c>
      <c r="P23">
        <v>113949</v>
      </c>
      <c r="Q23" s="2">
        <v>-6.4</v>
      </c>
      <c r="S23">
        <v>113949</v>
      </c>
      <c r="T23" s="3">
        <v>706248</v>
      </c>
      <c r="V23">
        <v>113949</v>
      </c>
      <c r="W23" s="4">
        <v>103.93</v>
      </c>
    </row>
    <row r="24" spans="1:23" x14ac:dyDescent="0.25">
      <c r="A24">
        <v>23</v>
      </c>
      <c r="B24">
        <v>23</v>
      </c>
      <c r="D24">
        <v>23</v>
      </c>
      <c r="E24">
        <v>8</v>
      </c>
      <c r="G24">
        <v>2</v>
      </c>
      <c r="H24">
        <v>10</v>
      </c>
      <c r="J24">
        <v>5</v>
      </c>
      <c r="K24">
        <v>23</v>
      </c>
      <c r="M24">
        <v>7</v>
      </c>
      <c r="N24">
        <v>11</v>
      </c>
      <c r="P24">
        <v>119589</v>
      </c>
      <c r="Q24" s="2">
        <v>-2.5</v>
      </c>
      <c r="S24">
        <v>119589</v>
      </c>
      <c r="T24" s="3">
        <v>723165</v>
      </c>
      <c r="V24">
        <v>119589</v>
      </c>
      <c r="W24" s="4">
        <v>119.26</v>
      </c>
    </row>
    <row r="25" spans="1:23" x14ac:dyDescent="0.25">
      <c r="A25">
        <v>24</v>
      </c>
      <c r="B25">
        <v>24</v>
      </c>
      <c r="D25">
        <v>24</v>
      </c>
      <c r="E25">
        <v>7</v>
      </c>
      <c r="G25">
        <v>1</v>
      </c>
      <c r="H25">
        <v>8</v>
      </c>
      <c r="J25">
        <v>6</v>
      </c>
      <c r="K25">
        <v>24</v>
      </c>
      <c r="M25">
        <v>10</v>
      </c>
      <c r="N25">
        <v>26</v>
      </c>
      <c r="P25">
        <v>117558</v>
      </c>
      <c r="Q25" s="2">
        <v>-0.7</v>
      </c>
      <c r="S25">
        <v>117558</v>
      </c>
      <c r="T25" s="3">
        <v>723913</v>
      </c>
      <c r="V25">
        <v>117558</v>
      </c>
      <c r="W25" s="4">
        <v>138.72</v>
      </c>
    </row>
    <row r="26" spans="1:23" x14ac:dyDescent="0.25">
      <c r="A26">
        <v>25</v>
      </c>
      <c r="B26">
        <v>25</v>
      </c>
      <c r="D26">
        <v>25</v>
      </c>
      <c r="E26">
        <v>6</v>
      </c>
      <c r="G26">
        <v>4</v>
      </c>
      <c r="H26">
        <v>11</v>
      </c>
      <c r="J26">
        <v>5</v>
      </c>
      <c r="K26">
        <v>25</v>
      </c>
      <c r="M26">
        <v>19</v>
      </c>
      <c r="N26">
        <v>5</v>
      </c>
      <c r="P26">
        <v>118140</v>
      </c>
      <c r="Q26" s="2">
        <v>0.7</v>
      </c>
      <c r="S26">
        <v>118140</v>
      </c>
      <c r="T26" s="3">
        <v>729674</v>
      </c>
      <c r="V26">
        <v>118140</v>
      </c>
      <c r="W26" s="4">
        <v>141.83000000000001</v>
      </c>
    </row>
    <row r="27" spans="1:23" x14ac:dyDescent="0.25">
      <c r="A27">
        <v>26</v>
      </c>
      <c r="B27">
        <v>26</v>
      </c>
      <c r="D27">
        <v>26</v>
      </c>
      <c r="E27">
        <v>5</v>
      </c>
      <c r="G27">
        <v>3</v>
      </c>
      <c r="H27">
        <v>10</v>
      </c>
      <c r="J27">
        <v>4</v>
      </c>
      <c r="K27">
        <v>26</v>
      </c>
      <c r="M27">
        <v>16</v>
      </c>
      <c r="N27">
        <v>5</v>
      </c>
      <c r="P27">
        <v>114720</v>
      </c>
      <c r="Q27" s="2">
        <v>-0.7</v>
      </c>
      <c r="S27">
        <v>114720</v>
      </c>
      <c r="T27" s="3">
        <v>698512</v>
      </c>
      <c r="V27">
        <v>114720</v>
      </c>
      <c r="W27" s="4">
        <v>140.41</v>
      </c>
    </row>
    <row r="28" spans="1:23" x14ac:dyDescent="0.25">
      <c r="A28">
        <v>27</v>
      </c>
      <c r="B28">
        <v>27</v>
      </c>
      <c r="D28">
        <v>27</v>
      </c>
      <c r="E28">
        <v>4</v>
      </c>
      <c r="G28">
        <v>5</v>
      </c>
      <c r="H28">
        <v>9</v>
      </c>
      <c r="J28">
        <v>5</v>
      </c>
      <c r="K28">
        <v>27</v>
      </c>
      <c r="M28">
        <v>9</v>
      </c>
      <c r="N28">
        <v>19</v>
      </c>
      <c r="P28">
        <v>111169</v>
      </c>
      <c r="Q28" s="2">
        <v>0.8</v>
      </c>
      <c r="S28">
        <v>111169</v>
      </c>
      <c r="T28" s="3">
        <v>695233</v>
      </c>
      <c r="V28">
        <v>111169</v>
      </c>
      <c r="W28" s="4">
        <v>133.46</v>
      </c>
    </row>
    <row r="29" spans="1:23" x14ac:dyDescent="0.25">
      <c r="A29">
        <v>28</v>
      </c>
      <c r="B29">
        <v>28</v>
      </c>
      <c r="D29">
        <v>28</v>
      </c>
      <c r="E29">
        <v>3</v>
      </c>
      <c r="G29">
        <v>2</v>
      </c>
      <c r="H29">
        <v>10</v>
      </c>
      <c r="J29">
        <v>6</v>
      </c>
      <c r="K29">
        <v>28</v>
      </c>
      <c r="M29">
        <v>11</v>
      </c>
      <c r="N29">
        <v>1</v>
      </c>
      <c r="P29">
        <v>101055</v>
      </c>
      <c r="Q29" s="2">
        <v>1</v>
      </c>
      <c r="S29">
        <v>101055</v>
      </c>
      <c r="T29" s="3">
        <v>697852</v>
      </c>
      <c r="V29">
        <v>101055</v>
      </c>
      <c r="W29" s="4">
        <v>114.9</v>
      </c>
    </row>
    <row r="30" spans="1:23" x14ac:dyDescent="0.25">
      <c r="A30">
        <v>29</v>
      </c>
      <c r="B30">
        <v>29</v>
      </c>
      <c r="D30">
        <v>29</v>
      </c>
      <c r="E30">
        <v>2</v>
      </c>
      <c r="G30">
        <v>1</v>
      </c>
      <c r="H30">
        <v>9</v>
      </c>
      <c r="J30">
        <v>5</v>
      </c>
      <c r="K30">
        <v>29</v>
      </c>
      <c r="M30">
        <v>7</v>
      </c>
      <c r="N30">
        <v>14</v>
      </c>
      <c r="P30">
        <v>106959</v>
      </c>
      <c r="Q30" s="2">
        <v>-0.2</v>
      </c>
      <c r="S30">
        <v>106959</v>
      </c>
      <c r="T30" s="3">
        <v>696271</v>
      </c>
      <c r="V30">
        <v>106959</v>
      </c>
      <c r="W30" s="4">
        <v>110.13</v>
      </c>
    </row>
    <row r="31" spans="1:23" x14ac:dyDescent="0.25">
      <c r="A31">
        <v>30</v>
      </c>
      <c r="B31">
        <v>30</v>
      </c>
      <c r="D31">
        <v>30</v>
      </c>
      <c r="E31">
        <v>1</v>
      </c>
      <c r="G31">
        <v>4</v>
      </c>
      <c r="H31">
        <v>10</v>
      </c>
      <c r="J31">
        <v>4</v>
      </c>
      <c r="K31">
        <v>30</v>
      </c>
      <c r="M31">
        <v>12</v>
      </c>
      <c r="N31">
        <v>17</v>
      </c>
      <c r="P31">
        <v>101669</v>
      </c>
      <c r="Q31" s="2">
        <v>1.7</v>
      </c>
      <c r="S31">
        <v>101669</v>
      </c>
      <c r="T31" s="3">
        <v>679106</v>
      </c>
      <c r="V31">
        <v>101669</v>
      </c>
      <c r="W31" s="4">
        <v>120.15</v>
      </c>
    </row>
    <row r="32" spans="1:23" x14ac:dyDescent="0.25">
      <c r="M32" s="1" t="s">
        <v>3</v>
      </c>
    </row>
    <row r="33" spans="1:23" x14ac:dyDescent="0.25">
      <c r="A33" t="s">
        <v>2</v>
      </c>
      <c r="B33">
        <f>CORREL(A2:A31,B2:B31)</f>
        <v>1.0000000000000002</v>
      </c>
      <c r="D33" t="s">
        <v>2</v>
      </c>
      <c r="E33">
        <f>CORREL(D2:D31,E2:E31)</f>
        <v>-1.0000000000000002</v>
      </c>
      <c r="G33" t="s">
        <v>2</v>
      </c>
      <c r="H33">
        <f>CORREL(G2:G31,H2:H31)</f>
        <v>8.4227236441334993E-2</v>
      </c>
      <c r="J33" t="s">
        <v>2</v>
      </c>
      <c r="K33">
        <f>CORREL(J2:J31,K2:K31)</f>
        <v>-2.7261993567658598E-3</v>
      </c>
      <c r="M33" t="s">
        <v>2</v>
      </c>
      <c r="N33">
        <f>CORREL(M2:M31,N2:N31)</f>
        <v>-0.12460553439899538</v>
      </c>
      <c r="P33" t="s">
        <v>2</v>
      </c>
      <c r="Q33">
        <f>CORREL(P2:P31,Q2:Q31)</f>
        <v>-0.27646128858970248</v>
      </c>
      <c r="S33" t="s">
        <v>2</v>
      </c>
      <c r="T33">
        <f>CORREL(S2:S31,T2:T31)</f>
        <v>-0.47727815491100184</v>
      </c>
      <c r="V33" t="s">
        <v>2</v>
      </c>
      <c r="W33">
        <f>CORREL(V2:V31,W2:W31)</f>
        <v>-0.889559150375967</v>
      </c>
    </row>
    <row r="34" spans="1:23" x14ac:dyDescent="0.25">
      <c r="A34" t="s">
        <v>8</v>
      </c>
      <c r="B34">
        <f>RSQ(B2:B31,A2:A31)</f>
        <v>1</v>
      </c>
      <c r="D34" t="s">
        <v>8</v>
      </c>
      <c r="E34">
        <f>RSQ(E2:E31,D2:D31)</f>
        <v>1</v>
      </c>
      <c r="G34" t="s">
        <v>8</v>
      </c>
      <c r="H34">
        <f>RSQ(H2:H31,G2:G31)</f>
        <v>7.0942273585445498E-3</v>
      </c>
      <c r="J34" t="s">
        <v>8</v>
      </c>
      <c r="K34">
        <f>RSQ(K2:K31,J2:J31)</f>
        <v>7.4321629328305857E-6</v>
      </c>
      <c r="M34" t="s">
        <v>8</v>
      </c>
      <c r="N34">
        <f>RSQ(N2:N31,M2:M31)</f>
        <v>1.5526539202859225E-2</v>
      </c>
      <c r="P34" t="s">
        <v>8</v>
      </c>
      <c r="Q34">
        <f>RSQ(Q2:Q31,P2:P31)</f>
        <v>7.6430844088678784E-2</v>
      </c>
      <c r="S34" t="s">
        <v>8</v>
      </c>
      <c r="T34">
        <f>RSQ(T2:T31,S2:S31)</f>
        <v>0.22779443715525038</v>
      </c>
      <c r="V34" t="s">
        <v>8</v>
      </c>
      <c r="W34">
        <f>RSQ(W2:W31,V2:V31)</f>
        <v>0.79131548201761281</v>
      </c>
    </row>
    <row r="35" spans="1:23" x14ac:dyDescent="0.25">
      <c r="P35" t="s">
        <v>4</v>
      </c>
    </row>
    <row r="36" spans="1:23" x14ac:dyDescent="0.25">
      <c r="P36" t="s">
        <v>5</v>
      </c>
    </row>
    <row r="37" spans="1:23" x14ac:dyDescent="0.25">
      <c r="S37" t="s">
        <v>4</v>
      </c>
    </row>
    <row r="38" spans="1:23" x14ac:dyDescent="0.25">
      <c r="S38" t="s">
        <v>6</v>
      </c>
    </row>
    <row r="39" spans="1:23" x14ac:dyDescent="0.25">
      <c r="V39" t="s">
        <v>4</v>
      </c>
    </row>
    <row r="40" spans="1:23" x14ac:dyDescent="0.25">
      <c r="V40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BA8E-0534-4544-A39E-7A09567C45D7}">
  <dimension ref="A1:G35"/>
  <sheetViews>
    <sheetView workbookViewId="0">
      <selection activeCell="I7" sqref="I7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25">
      <c r="A2">
        <v>1</v>
      </c>
      <c r="B2">
        <v>2</v>
      </c>
      <c r="C2" s="5">
        <f>1.192*A2-3.6092</f>
        <v>-2.4172000000000002</v>
      </c>
      <c r="D2" s="5">
        <f>0.0583*A2^2-0.6167*A2+6.0369</f>
        <v>5.4785000000000004</v>
      </c>
      <c r="E2" s="5">
        <f>(B2-C2)^2</f>
        <v>19.511655840000003</v>
      </c>
      <c r="F2" s="5">
        <f>(B2-D2)^2</f>
        <v>12.099962250000003</v>
      </c>
    </row>
    <row r="3" spans="1:6" x14ac:dyDescent="0.25">
      <c r="A3">
        <v>2</v>
      </c>
      <c r="B3">
        <v>3</v>
      </c>
      <c r="C3" s="5">
        <f t="shared" ref="C3:C31" si="0">1.192*A3-3.6092</f>
        <v>-1.2252000000000001</v>
      </c>
      <c r="D3" s="5">
        <f t="shared" ref="D3:D31" si="1">0.0583*A3^2-0.6167*A3+6.0369</f>
        <v>5.0366999999999997</v>
      </c>
      <c r="E3" s="5">
        <f t="shared" ref="E3:E31" si="2">(B3-C3)^2</f>
        <v>17.852315040000001</v>
      </c>
      <c r="F3" s="5">
        <f t="shared" ref="F3:F31" si="3">(B3-D3)^2</f>
        <v>4.1481468899999987</v>
      </c>
    </row>
    <row r="4" spans="1:6" x14ac:dyDescent="0.25">
      <c r="A4">
        <v>3</v>
      </c>
      <c r="B4">
        <v>5</v>
      </c>
      <c r="C4" s="5">
        <f t="shared" si="0"/>
        <v>-3.320000000000034E-2</v>
      </c>
      <c r="D4" s="5">
        <f t="shared" si="1"/>
        <v>4.7115</v>
      </c>
      <c r="E4" s="5">
        <f t="shared" si="2"/>
        <v>25.333102240000009</v>
      </c>
      <c r="F4" s="5">
        <f t="shared" si="3"/>
        <v>8.3232249999999994E-2</v>
      </c>
    </row>
    <row r="5" spans="1:6" x14ac:dyDescent="0.25">
      <c r="A5">
        <v>4</v>
      </c>
      <c r="B5">
        <v>4</v>
      </c>
      <c r="C5" s="5">
        <f t="shared" si="0"/>
        <v>1.1587999999999998</v>
      </c>
      <c r="D5" s="5">
        <f t="shared" si="1"/>
        <v>4.5029000000000003</v>
      </c>
      <c r="E5" s="5">
        <f t="shared" si="2"/>
        <v>8.0724174400000006</v>
      </c>
      <c r="F5" s="5">
        <f t="shared" si="3"/>
        <v>0.25290841000000036</v>
      </c>
    </row>
    <row r="6" spans="1:6" x14ac:dyDescent="0.25">
      <c r="A6">
        <v>5</v>
      </c>
      <c r="B6">
        <v>6</v>
      </c>
      <c r="C6" s="5">
        <f t="shared" si="0"/>
        <v>2.3508</v>
      </c>
      <c r="D6" s="5">
        <f t="shared" si="1"/>
        <v>4.4108999999999998</v>
      </c>
      <c r="E6" s="5">
        <f t="shared" si="2"/>
        <v>13.31666064</v>
      </c>
      <c r="F6" s="5">
        <f t="shared" si="3"/>
        <v>2.5252388100000007</v>
      </c>
    </row>
    <row r="7" spans="1:6" x14ac:dyDescent="0.25">
      <c r="A7">
        <v>6</v>
      </c>
      <c r="B7">
        <v>7</v>
      </c>
      <c r="C7" s="5">
        <f t="shared" si="0"/>
        <v>3.5427999999999993</v>
      </c>
      <c r="D7" s="5">
        <f t="shared" si="1"/>
        <v>4.4354999999999993</v>
      </c>
      <c r="E7" s="5">
        <f t="shared" si="2"/>
        <v>11.952231840000005</v>
      </c>
      <c r="F7" s="5">
        <f t="shared" si="3"/>
        <v>6.5766602500000033</v>
      </c>
    </row>
    <row r="8" spans="1:6" x14ac:dyDescent="0.25">
      <c r="A8">
        <v>7</v>
      </c>
      <c r="B8">
        <v>8</v>
      </c>
      <c r="C8" s="5">
        <f t="shared" si="0"/>
        <v>4.7347999999999999</v>
      </c>
      <c r="D8" s="5">
        <f t="shared" si="1"/>
        <v>4.5766999999999998</v>
      </c>
      <c r="E8" s="5">
        <f t="shared" si="2"/>
        <v>10.66153104</v>
      </c>
      <c r="F8" s="5">
        <f t="shared" si="3"/>
        <v>11.718982890000001</v>
      </c>
    </row>
    <row r="9" spans="1:6" x14ac:dyDescent="0.25">
      <c r="A9">
        <v>8</v>
      </c>
      <c r="B9">
        <v>6</v>
      </c>
      <c r="C9" s="5">
        <f t="shared" si="0"/>
        <v>5.9268000000000001</v>
      </c>
      <c r="D9" s="5">
        <f t="shared" si="1"/>
        <v>4.8345000000000002</v>
      </c>
      <c r="E9" s="5">
        <f t="shared" si="2"/>
        <v>5.3582399999999898E-3</v>
      </c>
      <c r="F9" s="5">
        <f t="shared" si="3"/>
        <v>1.3583902499999994</v>
      </c>
    </row>
    <row r="10" spans="1:6" x14ac:dyDescent="0.25">
      <c r="A10">
        <v>9</v>
      </c>
      <c r="B10">
        <v>9</v>
      </c>
      <c r="C10" s="5">
        <f t="shared" si="0"/>
        <v>7.1188000000000002</v>
      </c>
      <c r="D10" s="5">
        <f t="shared" si="1"/>
        <v>5.2088999999999999</v>
      </c>
      <c r="E10" s="5">
        <f t="shared" si="2"/>
        <v>3.5389134399999991</v>
      </c>
      <c r="F10" s="5">
        <f t="shared" si="3"/>
        <v>14.372439210000001</v>
      </c>
    </row>
    <row r="11" spans="1:6" x14ac:dyDescent="0.25">
      <c r="A11">
        <v>10</v>
      </c>
      <c r="B11">
        <v>7</v>
      </c>
      <c r="C11" s="5">
        <f t="shared" si="0"/>
        <v>8.3108000000000004</v>
      </c>
      <c r="D11" s="5">
        <f t="shared" si="1"/>
        <v>5.6999000000000004</v>
      </c>
      <c r="E11" s="5">
        <f t="shared" si="2"/>
        <v>1.7181966400000011</v>
      </c>
      <c r="F11" s="5">
        <f t="shared" si="3"/>
        <v>1.6902600099999989</v>
      </c>
    </row>
    <row r="12" spans="1:6" x14ac:dyDescent="0.25">
      <c r="A12">
        <v>11</v>
      </c>
      <c r="B12">
        <v>8</v>
      </c>
      <c r="C12" s="5">
        <f t="shared" si="0"/>
        <v>9.5028000000000006</v>
      </c>
      <c r="D12" s="5">
        <f t="shared" si="1"/>
        <v>6.3074999999999992</v>
      </c>
      <c r="E12" s="5">
        <f t="shared" si="2"/>
        <v>2.2584078400000016</v>
      </c>
      <c r="F12" s="5">
        <f t="shared" si="3"/>
        <v>2.8645562500000028</v>
      </c>
    </row>
    <row r="13" spans="1:6" x14ac:dyDescent="0.25">
      <c r="A13">
        <v>12</v>
      </c>
      <c r="B13">
        <v>9</v>
      </c>
      <c r="C13" s="5">
        <f t="shared" si="0"/>
        <v>10.694799999999999</v>
      </c>
      <c r="D13" s="5">
        <f t="shared" si="1"/>
        <v>7.031699999999999</v>
      </c>
      <c r="E13" s="5">
        <f t="shared" si="2"/>
        <v>2.8723470399999966</v>
      </c>
      <c r="F13" s="5">
        <f t="shared" si="3"/>
        <v>3.8742048900000041</v>
      </c>
    </row>
    <row r="14" spans="1:6" x14ac:dyDescent="0.25">
      <c r="A14">
        <v>13</v>
      </c>
      <c r="B14">
        <v>5</v>
      </c>
      <c r="C14" s="5">
        <f t="shared" si="0"/>
        <v>11.886799999999999</v>
      </c>
      <c r="D14" s="5">
        <f t="shared" si="1"/>
        <v>7.8724999999999996</v>
      </c>
      <c r="E14" s="5">
        <f t="shared" si="2"/>
        <v>47.428014239999989</v>
      </c>
      <c r="F14" s="5">
        <f t="shared" si="3"/>
        <v>8.2512562499999973</v>
      </c>
    </row>
    <row r="15" spans="1:6" x14ac:dyDescent="0.25">
      <c r="A15">
        <v>14</v>
      </c>
      <c r="B15">
        <v>6</v>
      </c>
      <c r="C15" s="5">
        <f t="shared" si="0"/>
        <v>13.078799999999999</v>
      </c>
      <c r="D15" s="5">
        <f t="shared" si="1"/>
        <v>8.8298999999999985</v>
      </c>
      <c r="E15" s="5">
        <f t="shared" si="2"/>
        <v>50.109409439999993</v>
      </c>
      <c r="F15" s="5">
        <f t="shared" si="3"/>
        <v>8.0083340099999916</v>
      </c>
    </row>
    <row r="16" spans="1:6" x14ac:dyDescent="0.25">
      <c r="A16">
        <v>15</v>
      </c>
      <c r="B16">
        <v>7</v>
      </c>
      <c r="C16" s="5">
        <f t="shared" si="0"/>
        <v>14.270799999999999</v>
      </c>
      <c r="D16" s="5">
        <f t="shared" si="1"/>
        <v>9.9039000000000001</v>
      </c>
      <c r="E16" s="5">
        <f t="shared" si="2"/>
        <v>52.864532639999993</v>
      </c>
      <c r="F16" s="5">
        <f t="shared" si="3"/>
        <v>8.4326352100000008</v>
      </c>
    </row>
    <row r="17" spans="1:7" x14ac:dyDescent="0.25">
      <c r="A17">
        <v>16</v>
      </c>
      <c r="B17">
        <v>8</v>
      </c>
      <c r="C17" s="5">
        <f t="shared" si="0"/>
        <v>15.4628</v>
      </c>
      <c r="D17" s="5">
        <f t="shared" si="1"/>
        <v>11.0945</v>
      </c>
      <c r="E17" s="5">
        <f t="shared" si="2"/>
        <v>55.693383839999996</v>
      </c>
      <c r="F17" s="5">
        <f t="shared" si="3"/>
        <v>9.5759302500000008</v>
      </c>
    </row>
    <row r="18" spans="1:7" x14ac:dyDescent="0.25">
      <c r="A18">
        <v>17</v>
      </c>
      <c r="B18">
        <v>9</v>
      </c>
      <c r="C18" s="5">
        <f t="shared" si="0"/>
        <v>16.654799999999998</v>
      </c>
      <c r="D18" s="5">
        <f t="shared" si="1"/>
        <v>12.401700000000002</v>
      </c>
      <c r="E18" s="5">
        <f t="shared" si="2"/>
        <v>58.595963039999972</v>
      </c>
      <c r="F18" s="5">
        <f t="shared" si="3"/>
        <v>11.571562890000012</v>
      </c>
    </row>
    <row r="19" spans="1:7" x14ac:dyDescent="0.25">
      <c r="A19">
        <v>18</v>
      </c>
      <c r="B19">
        <v>10</v>
      </c>
      <c r="C19" s="5">
        <f t="shared" si="0"/>
        <v>17.846799999999998</v>
      </c>
      <c r="D19" s="5">
        <f t="shared" si="1"/>
        <v>13.825499999999998</v>
      </c>
      <c r="E19" s="5">
        <f t="shared" si="2"/>
        <v>61.572270239999973</v>
      </c>
      <c r="F19" s="5">
        <f t="shared" si="3"/>
        <v>14.634450249999986</v>
      </c>
    </row>
    <row r="20" spans="1:7" x14ac:dyDescent="0.25">
      <c r="A20">
        <v>19</v>
      </c>
      <c r="B20">
        <v>12</v>
      </c>
      <c r="C20" s="5">
        <f t="shared" si="0"/>
        <v>19.038799999999998</v>
      </c>
      <c r="D20" s="5">
        <f t="shared" si="1"/>
        <v>15.3659</v>
      </c>
      <c r="E20" s="5">
        <f t="shared" si="2"/>
        <v>49.54470543999998</v>
      </c>
      <c r="F20" s="5">
        <f t="shared" si="3"/>
        <v>11.329282809999999</v>
      </c>
    </row>
    <row r="21" spans="1:7" x14ac:dyDescent="0.25">
      <c r="A21">
        <v>20</v>
      </c>
      <c r="B21">
        <v>13</v>
      </c>
      <c r="C21" s="5">
        <f t="shared" si="0"/>
        <v>20.230799999999999</v>
      </c>
      <c r="D21" s="5">
        <f t="shared" si="1"/>
        <v>17.0229</v>
      </c>
      <c r="E21" s="5">
        <f t="shared" si="2"/>
        <v>52.284468639999979</v>
      </c>
      <c r="F21" s="5">
        <f t="shared" si="3"/>
        <v>16.18372441</v>
      </c>
    </row>
    <row r="22" spans="1:7" x14ac:dyDescent="0.25">
      <c r="A22">
        <v>21</v>
      </c>
      <c r="B22">
        <v>24</v>
      </c>
      <c r="C22" s="5">
        <f t="shared" si="0"/>
        <v>21.422799999999999</v>
      </c>
      <c r="D22" s="5">
        <f t="shared" si="1"/>
        <v>18.796499999999998</v>
      </c>
      <c r="E22" s="5">
        <f t="shared" si="2"/>
        <v>6.6419598400000064</v>
      </c>
      <c r="F22" s="5">
        <f t="shared" si="3"/>
        <v>27.076412250000018</v>
      </c>
    </row>
    <row r="23" spans="1:7" x14ac:dyDescent="0.25">
      <c r="A23">
        <v>22</v>
      </c>
      <c r="B23">
        <v>32</v>
      </c>
      <c r="C23" s="5">
        <f t="shared" si="0"/>
        <v>22.614799999999999</v>
      </c>
      <c r="D23" s="5">
        <f t="shared" si="1"/>
        <v>20.686699999999998</v>
      </c>
      <c r="E23" s="5">
        <f t="shared" si="2"/>
        <v>88.081979040000022</v>
      </c>
      <c r="F23" s="5">
        <f t="shared" si="3"/>
        <v>127.99075689000004</v>
      </c>
    </row>
    <row r="24" spans="1:7" x14ac:dyDescent="0.25">
      <c r="A24">
        <v>23</v>
      </c>
      <c r="B24">
        <v>23</v>
      </c>
      <c r="C24" s="5">
        <f t="shared" si="0"/>
        <v>23.806799999999999</v>
      </c>
      <c r="D24" s="5">
        <f t="shared" si="1"/>
        <v>22.693499999999997</v>
      </c>
      <c r="E24" s="5">
        <f t="shared" si="2"/>
        <v>0.65092623999999855</v>
      </c>
      <c r="F24" s="5">
        <f t="shared" si="3"/>
        <v>9.3942250000002045E-2</v>
      </c>
    </row>
    <row r="25" spans="1:7" x14ac:dyDescent="0.25">
      <c r="A25">
        <v>24</v>
      </c>
      <c r="B25">
        <v>25</v>
      </c>
      <c r="C25" s="5">
        <f t="shared" si="0"/>
        <v>24.998799999999996</v>
      </c>
      <c r="D25" s="5">
        <f t="shared" si="1"/>
        <v>24.816899999999993</v>
      </c>
      <c r="E25" s="5">
        <f t="shared" si="2"/>
        <v>1.440000000010341E-6</v>
      </c>
      <c r="F25" s="5">
        <f t="shared" si="3"/>
        <v>3.3525610000002454E-2</v>
      </c>
    </row>
    <row r="26" spans="1:7" x14ac:dyDescent="0.25">
      <c r="A26">
        <v>25</v>
      </c>
      <c r="B26">
        <v>25</v>
      </c>
      <c r="C26" s="5">
        <f t="shared" si="0"/>
        <v>26.190799999999996</v>
      </c>
      <c r="D26" s="5">
        <f t="shared" si="1"/>
        <v>27.056899999999999</v>
      </c>
      <c r="E26" s="5">
        <f t="shared" si="2"/>
        <v>1.4180046399999902</v>
      </c>
      <c r="F26" s="5">
        <f t="shared" si="3"/>
        <v>4.2308376099999956</v>
      </c>
    </row>
    <row r="27" spans="1:7" x14ac:dyDescent="0.25">
      <c r="A27">
        <v>26</v>
      </c>
      <c r="B27">
        <v>34</v>
      </c>
      <c r="C27" s="5">
        <f t="shared" si="0"/>
        <v>27.382799999999996</v>
      </c>
      <c r="D27" s="5">
        <f t="shared" si="1"/>
        <v>29.413499999999999</v>
      </c>
      <c r="E27" s="5">
        <f t="shared" si="2"/>
        <v>43.787335840000054</v>
      </c>
      <c r="F27" s="5">
        <f t="shared" si="3"/>
        <v>21.035982250000007</v>
      </c>
    </row>
    <row r="28" spans="1:7" x14ac:dyDescent="0.25">
      <c r="A28">
        <v>27</v>
      </c>
      <c r="B28">
        <v>29</v>
      </c>
      <c r="C28" s="5">
        <f t="shared" si="0"/>
        <v>28.574799999999996</v>
      </c>
      <c r="D28" s="5">
        <f t="shared" si="1"/>
        <v>31.886699999999994</v>
      </c>
      <c r="E28" s="5">
        <f t="shared" si="2"/>
        <v>0.18079504000000324</v>
      </c>
      <c r="F28" s="5">
        <f t="shared" si="3"/>
        <v>8.3330368899999652</v>
      </c>
    </row>
    <row r="29" spans="1:7" x14ac:dyDescent="0.25">
      <c r="A29">
        <v>28</v>
      </c>
      <c r="B29">
        <v>32</v>
      </c>
      <c r="C29" s="5">
        <f t="shared" si="0"/>
        <v>29.766799999999996</v>
      </c>
      <c r="D29" s="5">
        <f t="shared" si="1"/>
        <v>34.476500000000001</v>
      </c>
      <c r="E29" s="5">
        <f t="shared" si="2"/>
        <v>4.9871822400000161</v>
      </c>
      <c r="F29" s="5">
        <f t="shared" si="3"/>
        <v>6.1330522500000075</v>
      </c>
    </row>
    <row r="30" spans="1:7" x14ac:dyDescent="0.25">
      <c r="A30">
        <v>29</v>
      </c>
      <c r="B30">
        <v>38</v>
      </c>
      <c r="C30" s="5">
        <f t="shared" si="0"/>
        <v>30.958799999999997</v>
      </c>
      <c r="D30" s="5">
        <f t="shared" si="1"/>
        <v>37.182899999999997</v>
      </c>
      <c r="E30" s="5">
        <f t="shared" si="2"/>
        <v>49.578497440000049</v>
      </c>
      <c r="F30" s="5">
        <f t="shared" si="3"/>
        <v>0.66765241000000575</v>
      </c>
    </row>
    <row r="31" spans="1:7" x14ac:dyDescent="0.25">
      <c r="A31">
        <v>30</v>
      </c>
      <c r="B31">
        <v>40</v>
      </c>
      <c r="C31" s="5">
        <f t="shared" si="0"/>
        <v>32.150799999999997</v>
      </c>
      <c r="D31" s="5">
        <f t="shared" si="1"/>
        <v>40.005899999999997</v>
      </c>
      <c r="E31" s="5">
        <f t="shared" si="2"/>
        <v>61.609940640000055</v>
      </c>
      <c r="F31" s="5">
        <f t="shared" si="3"/>
        <v>3.480999999996351E-5</v>
      </c>
    </row>
    <row r="32" spans="1:7" x14ac:dyDescent="0.25">
      <c r="A32" t="s">
        <v>2</v>
      </c>
      <c r="B32">
        <f>CORREL(A2:A31,B2:B31)</f>
        <v>0.89400327039202065</v>
      </c>
      <c r="G32" t="s">
        <v>19</v>
      </c>
    </row>
    <row r="33" spans="3:7" x14ac:dyDescent="0.25">
      <c r="C33" s="5">
        <f>SUM(C2:C31)</f>
        <v>446.00399999999991</v>
      </c>
      <c r="D33" s="5">
        <f>SUM(D2:D31)</f>
        <v>445.56800000000004</v>
      </c>
      <c r="E33" s="5">
        <f>SUM(E2:E31)</f>
        <v>802.12250720000031</v>
      </c>
      <c r="F33" s="5">
        <f t="shared" ref="F33" si="4">SUM(F2:F31)</f>
        <v>345.14739166000004</v>
      </c>
      <c r="G33" s="5">
        <f>E33/F33</f>
        <v>2.323999910131612</v>
      </c>
    </row>
    <row r="34" spans="3:7" x14ac:dyDescent="0.25">
      <c r="E34">
        <f>E33/30</f>
        <v>26.737416906666677</v>
      </c>
      <c r="F34">
        <f>F33/30</f>
        <v>11.504913055333335</v>
      </c>
      <c r="G34" s="5">
        <f t="shared" ref="G34:G35" si="5">E34/F34</f>
        <v>2.323999910131612</v>
      </c>
    </row>
    <row r="35" spans="3:7" x14ac:dyDescent="0.25">
      <c r="E35">
        <f>SQRT(E34)</f>
        <v>5.1708236197598811</v>
      </c>
      <c r="F35">
        <f>SQRT(F34)</f>
        <v>3.3918893046992755</v>
      </c>
      <c r="G35" s="5">
        <f t="shared" si="5"/>
        <v>1.5244670905374154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9DFF-7912-4BE9-ADC5-B9CDA269F02A}">
  <dimension ref="A1:V41"/>
  <sheetViews>
    <sheetView workbookViewId="0">
      <selection sqref="A1:XFD1048576"/>
    </sheetView>
  </sheetViews>
  <sheetFormatPr defaultRowHeight="15" x14ac:dyDescent="0.25"/>
  <cols>
    <col min="5" max="5" width="10.140625" customWidth="1"/>
  </cols>
  <sheetData>
    <row r="1" spans="1:22" x14ac:dyDescent="0.25">
      <c r="A1" t="s">
        <v>0</v>
      </c>
      <c r="B1" t="s">
        <v>1</v>
      </c>
      <c r="D1" t="s">
        <v>0</v>
      </c>
      <c r="E1" t="s">
        <v>1</v>
      </c>
      <c r="G1" t="s">
        <v>0</v>
      </c>
      <c r="H1" t="s">
        <v>13</v>
      </c>
      <c r="J1" t="s">
        <v>0</v>
      </c>
      <c r="K1" t="s">
        <v>14</v>
      </c>
      <c r="U1" t="s">
        <v>11</v>
      </c>
      <c r="V1" t="s">
        <v>12</v>
      </c>
    </row>
    <row r="2" spans="1:22" x14ac:dyDescent="0.25">
      <c r="A2">
        <v>152633</v>
      </c>
      <c r="B2" s="4">
        <v>34</v>
      </c>
      <c r="D2" s="4">
        <v>34</v>
      </c>
      <c r="E2">
        <v>152633</v>
      </c>
      <c r="G2">
        <v>152633</v>
      </c>
      <c r="H2" s="4">
        <f>U2+V2/2</f>
        <v>47.377398587148363</v>
      </c>
      <c r="J2">
        <v>152633</v>
      </c>
      <c r="K2" s="4">
        <f>U2+V2/10</f>
        <v>58.079317456867052</v>
      </c>
      <c r="U2" s="5">
        <f t="shared" ref="U2:U31" si="0">TREND($B$2:$B$31,$A$2:$A$31,A2)</f>
        <v>60.754797174296726</v>
      </c>
      <c r="V2" s="4">
        <f>B2-U2</f>
        <v>-26.754797174296726</v>
      </c>
    </row>
    <row r="3" spans="1:22" x14ac:dyDescent="0.25">
      <c r="A3">
        <v>150872</v>
      </c>
      <c r="B3" s="4">
        <v>36.18</v>
      </c>
      <c r="D3" s="4">
        <v>36.18</v>
      </c>
      <c r="E3">
        <v>150872</v>
      </c>
      <c r="G3">
        <v>150872</v>
      </c>
      <c r="H3" s="4">
        <f>U3+V3/2</f>
        <v>49.810519672495928</v>
      </c>
      <c r="J3">
        <v>150872</v>
      </c>
      <c r="K3" s="4">
        <f t="shared" ref="K3:K31" si="1">U3+V3/10</f>
        <v>60.714935410492664</v>
      </c>
      <c r="U3" s="5">
        <f t="shared" si="0"/>
        <v>63.44103934499185</v>
      </c>
      <c r="V3" s="4">
        <f t="shared" ref="V3:V31" si="2">B3-U3</f>
        <v>-27.26103934499185</v>
      </c>
    </row>
    <row r="4" spans="1:22" x14ac:dyDescent="0.25">
      <c r="A4">
        <v>153386</v>
      </c>
      <c r="B4" s="4">
        <v>40.479999999999997</v>
      </c>
      <c r="D4" s="4">
        <v>40.479999999999997</v>
      </c>
      <c r="E4">
        <v>153386</v>
      </c>
      <c r="G4">
        <v>153386</v>
      </c>
      <c r="H4" s="4">
        <f t="shared" ref="H4:H31" si="3">U4+V4/2</f>
        <v>50.043082756786788</v>
      </c>
      <c r="J4">
        <v>153386</v>
      </c>
      <c r="K4" s="4">
        <f t="shared" si="1"/>
        <v>57.693548962216227</v>
      </c>
      <c r="U4" s="5">
        <f t="shared" si="0"/>
        <v>59.606165513573586</v>
      </c>
      <c r="V4" s="4">
        <f t="shared" si="2"/>
        <v>-19.126165513573589</v>
      </c>
    </row>
    <row r="5" spans="1:22" x14ac:dyDescent="0.25">
      <c r="A5">
        <v>158745</v>
      </c>
      <c r="B5" s="4">
        <v>43.82</v>
      </c>
      <c r="D5" s="4">
        <v>43.82</v>
      </c>
      <c r="E5">
        <v>158745</v>
      </c>
      <c r="G5">
        <v>158745</v>
      </c>
      <c r="H5" s="4">
        <f t="shared" si="3"/>
        <v>47.625754025169783</v>
      </c>
      <c r="J5">
        <v>158745</v>
      </c>
      <c r="K5" s="4">
        <f t="shared" si="1"/>
        <v>50.670357245305617</v>
      </c>
      <c r="U5" s="5">
        <f t="shared" si="0"/>
        <v>51.431508050339573</v>
      </c>
      <c r="V5" s="4">
        <f t="shared" si="2"/>
        <v>-7.6115080503395731</v>
      </c>
    </row>
    <row r="6" spans="1:22" x14ac:dyDescent="0.25">
      <c r="A6">
        <v>160385</v>
      </c>
      <c r="B6" s="4">
        <v>45.01</v>
      </c>
      <c r="D6" s="4">
        <v>45.01</v>
      </c>
      <c r="E6">
        <v>160385</v>
      </c>
      <c r="G6">
        <v>160385</v>
      </c>
      <c r="H6" s="4">
        <f t="shared" si="3"/>
        <v>46.969920078565579</v>
      </c>
      <c r="J6">
        <v>160385</v>
      </c>
      <c r="K6" s="4">
        <f t="shared" si="1"/>
        <v>48.537856141418047</v>
      </c>
      <c r="U6" s="5">
        <f t="shared" si="0"/>
        <v>48.929840157131167</v>
      </c>
      <c r="V6" s="4">
        <f t="shared" si="2"/>
        <v>-3.9198401571311692</v>
      </c>
    </row>
    <row r="7" spans="1:22" x14ac:dyDescent="0.25">
      <c r="A7">
        <v>165018</v>
      </c>
      <c r="B7" s="4">
        <v>49.2</v>
      </c>
      <c r="D7" s="4">
        <v>49.2</v>
      </c>
      <c r="E7">
        <v>165018</v>
      </c>
      <c r="G7">
        <v>165018</v>
      </c>
      <c r="H7" s="4">
        <f t="shared" si="3"/>
        <v>45.531314179408717</v>
      </c>
      <c r="J7">
        <v>165018</v>
      </c>
      <c r="K7" s="4">
        <f t="shared" si="1"/>
        <v>42.596365522935692</v>
      </c>
      <c r="U7" s="5">
        <f t="shared" si="0"/>
        <v>41.862628358817432</v>
      </c>
      <c r="V7" s="4">
        <f t="shared" si="2"/>
        <v>7.3373716411825711</v>
      </c>
    </row>
    <row r="8" spans="1:22" x14ac:dyDescent="0.25">
      <c r="A8">
        <v>158175</v>
      </c>
      <c r="B8" s="4">
        <v>51.53</v>
      </c>
      <c r="D8" s="4">
        <v>51.53</v>
      </c>
      <c r="E8">
        <v>158175</v>
      </c>
      <c r="G8">
        <v>158175</v>
      </c>
      <c r="H8" s="4">
        <f t="shared" si="3"/>
        <v>51.915495091977334</v>
      </c>
      <c r="J8">
        <v>158175</v>
      </c>
      <c r="K8" s="4">
        <f t="shared" si="1"/>
        <v>52.223891165559202</v>
      </c>
      <c r="U8" s="5">
        <f t="shared" si="0"/>
        <v>52.300990183954667</v>
      </c>
      <c r="V8" s="4">
        <f t="shared" si="2"/>
        <v>-0.77099018395466601</v>
      </c>
    </row>
    <row r="9" spans="1:22" x14ac:dyDescent="0.25">
      <c r="A9">
        <v>155499</v>
      </c>
      <c r="B9" s="4">
        <v>54.24</v>
      </c>
      <c r="D9" s="4">
        <v>54.24</v>
      </c>
      <c r="E9">
        <v>155499</v>
      </c>
      <c r="G9">
        <v>155499</v>
      </c>
      <c r="H9" s="4">
        <f t="shared" si="3"/>
        <v>55.311489995094931</v>
      </c>
      <c r="J9">
        <v>155499</v>
      </c>
      <c r="K9" s="4">
        <f t="shared" si="1"/>
        <v>56.168681991170871</v>
      </c>
      <c r="U9" s="5">
        <f t="shared" si="0"/>
        <v>56.382979990189853</v>
      </c>
      <c r="V9" s="4">
        <f t="shared" si="2"/>
        <v>-2.1429799901898505</v>
      </c>
    </row>
    <row r="10" spans="1:22" x14ac:dyDescent="0.25">
      <c r="A10">
        <v>157107</v>
      </c>
      <c r="B10" s="4">
        <v>57.71</v>
      </c>
      <c r="D10" s="4">
        <v>57.71</v>
      </c>
      <c r="E10">
        <v>157107</v>
      </c>
      <c r="G10">
        <v>157107</v>
      </c>
      <c r="H10" s="4">
        <f t="shared" si="3"/>
        <v>55.820062564522033</v>
      </c>
      <c r="J10">
        <v>157107</v>
      </c>
      <c r="K10" s="4">
        <f t="shared" si="1"/>
        <v>54.308112616139653</v>
      </c>
      <c r="U10" s="5">
        <f t="shared" si="0"/>
        <v>53.930125129044058</v>
      </c>
      <c r="V10" s="4">
        <f t="shared" si="2"/>
        <v>3.7798748709559433</v>
      </c>
    </row>
    <row r="11" spans="1:22" x14ac:dyDescent="0.25">
      <c r="A11">
        <v>146689</v>
      </c>
      <c r="B11" s="4">
        <v>62.47</v>
      </c>
      <c r="D11" s="4">
        <v>62.47</v>
      </c>
      <c r="E11">
        <v>146689</v>
      </c>
      <c r="G11">
        <v>146689</v>
      </c>
      <c r="H11" s="4">
        <f t="shared" si="3"/>
        <v>66.145908939962609</v>
      </c>
      <c r="J11">
        <v>146689</v>
      </c>
      <c r="K11" s="4">
        <f t="shared" si="1"/>
        <v>69.086636091932704</v>
      </c>
      <c r="U11" s="5">
        <f t="shared" si="0"/>
        <v>69.82181787992522</v>
      </c>
      <c r="V11" s="4">
        <f t="shared" si="2"/>
        <v>-7.3518178799252212</v>
      </c>
    </row>
    <row r="12" spans="1:22" x14ac:dyDescent="0.25">
      <c r="A12">
        <v>145214</v>
      </c>
      <c r="B12" s="4">
        <v>65.5</v>
      </c>
      <c r="D12" s="4">
        <v>65.5</v>
      </c>
      <c r="E12">
        <v>145214</v>
      </c>
      <c r="G12">
        <v>145214</v>
      </c>
      <c r="H12" s="4">
        <f t="shared" si="3"/>
        <v>68.785896788280411</v>
      </c>
      <c r="J12">
        <v>145214</v>
      </c>
      <c r="K12" s="4">
        <f t="shared" si="1"/>
        <v>71.414614218904745</v>
      </c>
      <c r="U12" s="5">
        <f t="shared" si="0"/>
        <v>72.071793576560822</v>
      </c>
      <c r="V12" s="4">
        <f t="shared" si="2"/>
        <v>-6.5717935765608217</v>
      </c>
    </row>
    <row r="13" spans="1:22" x14ac:dyDescent="0.25">
      <c r="A13">
        <v>144556</v>
      </c>
      <c r="B13" s="4">
        <v>72.489999999999995</v>
      </c>
      <c r="D13" s="4">
        <v>72.489999999999995</v>
      </c>
      <c r="E13">
        <v>144556</v>
      </c>
      <c r="G13">
        <v>144556</v>
      </c>
      <c r="H13" s="4">
        <f t="shared" si="3"/>
        <v>72.782755774174035</v>
      </c>
      <c r="J13">
        <v>144556</v>
      </c>
      <c r="K13" s="4">
        <f t="shared" si="1"/>
        <v>73.016960393513273</v>
      </c>
      <c r="U13" s="5">
        <f t="shared" si="0"/>
        <v>73.075511548348089</v>
      </c>
      <c r="V13" s="4">
        <f t="shared" si="2"/>
        <v>-0.58551154834809438</v>
      </c>
    </row>
    <row r="14" spans="1:22" x14ac:dyDescent="0.25">
      <c r="A14">
        <v>141135</v>
      </c>
      <c r="B14" s="4">
        <v>81.34</v>
      </c>
      <c r="D14" s="4">
        <v>81.34</v>
      </c>
      <c r="E14">
        <v>141135</v>
      </c>
      <c r="G14">
        <v>141135</v>
      </c>
      <c r="H14" s="4">
        <f t="shared" si="3"/>
        <v>79.816964878645365</v>
      </c>
      <c r="J14">
        <v>141135</v>
      </c>
      <c r="K14" s="4">
        <f t="shared" si="1"/>
        <v>78.598536781561648</v>
      </c>
      <c r="U14" s="5">
        <f t="shared" si="0"/>
        <v>78.293929757290726</v>
      </c>
      <c r="V14" s="4">
        <f t="shared" si="2"/>
        <v>3.046070242709277</v>
      </c>
    </row>
    <row r="15" spans="1:22" x14ac:dyDescent="0.25">
      <c r="A15">
        <v>143818</v>
      </c>
      <c r="B15" s="4">
        <v>77.84</v>
      </c>
      <c r="D15" s="4">
        <v>77.84</v>
      </c>
      <c r="E15">
        <v>143818</v>
      </c>
      <c r="G15">
        <v>143818</v>
      </c>
      <c r="H15" s="4">
        <f t="shared" si="3"/>
        <v>76.020631050145937</v>
      </c>
      <c r="J15">
        <v>143818</v>
      </c>
      <c r="K15" s="4">
        <f t="shared" si="1"/>
        <v>74.565135890262681</v>
      </c>
      <c r="U15" s="5">
        <f t="shared" si="0"/>
        <v>74.201262100291871</v>
      </c>
      <c r="V15" s="4">
        <f t="shared" si="2"/>
        <v>3.6387378997081328</v>
      </c>
    </row>
    <row r="16" spans="1:22" x14ac:dyDescent="0.25">
      <c r="A16">
        <v>147735</v>
      </c>
      <c r="B16" s="4">
        <v>75.459999999999994</v>
      </c>
      <c r="D16" s="4">
        <v>75.459999999999994</v>
      </c>
      <c r="E16">
        <v>147735</v>
      </c>
      <c r="G16">
        <v>147735</v>
      </c>
      <c r="H16" s="4">
        <f t="shared" si="3"/>
        <v>71.843120947189448</v>
      </c>
      <c r="J16">
        <v>147735</v>
      </c>
      <c r="K16" s="4">
        <f t="shared" si="1"/>
        <v>68.949617704941005</v>
      </c>
      <c r="U16" s="5">
        <f t="shared" si="0"/>
        <v>68.226241894378887</v>
      </c>
      <c r="V16" s="4">
        <f t="shared" si="2"/>
        <v>7.2337581056211064</v>
      </c>
    </row>
    <row r="17" spans="1:22" x14ac:dyDescent="0.25">
      <c r="A17">
        <v>153065</v>
      </c>
      <c r="B17" s="4">
        <v>77.92</v>
      </c>
      <c r="D17" s="4">
        <v>77.92</v>
      </c>
      <c r="E17">
        <v>153065</v>
      </c>
      <c r="G17">
        <v>153065</v>
      </c>
      <c r="H17" s="4">
        <f t="shared" si="3"/>
        <v>69.007910620725795</v>
      </c>
      <c r="J17">
        <v>153065</v>
      </c>
      <c r="K17" s="4">
        <f t="shared" si="1"/>
        <v>61.878239117306414</v>
      </c>
      <c r="U17" s="5">
        <f t="shared" si="0"/>
        <v>60.095821241451574</v>
      </c>
      <c r="V17" s="4">
        <f t="shared" si="2"/>
        <v>17.824178758548427</v>
      </c>
    </row>
    <row r="18" spans="1:22" x14ac:dyDescent="0.25">
      <c r="A18">
        <v>152923</v>
      </c>
      <c r="B18" s="4">
        <v>81.91</v>
      </c>
      <c r="D18" s="4">
        <v>81.91</v>
      </c>
      <c r="E18">
        <v>152923</v>
      </c>
      <c r="G18">
        <v>152923</v>
      </c>
      <c r="H18" s="4">
        <f t="shared" si="3"/>
        <v>71.111214535614693</v>
      </c>
      <c r="J18">
        <v>152923</v>
      </c>
      <c r="K18" s="4">
        <f t="shared" si="1"/>
        <v>62.472186164106446</v>
      </c>
      <c r="U18" s="5">
        <f t="shared" si="0"/>
        <v>60.312429071229388</v>
      </c>
      <c r="V18" s="4">
        <f t="shared" si="2"/>
        <v>21.597570928770608</v>
      </c>
    </row>
    <row r="19" spans="1:22" x14ac:dyDescent="0.25">
      <c r="A19">
        <v>141322</v>
      </c>
      <c r="B19" s="4">
        <v>90.86</v>
      </c>
      <c r="D19" s="4">
        <v>90.86</v>
      </c>
      <c r="E19">
        <v>141322</v>
      </c>
      <c r="G19">
        <v>141322</v>
      </c>
      <c r="H19" s="4">
        <f t="shared" si="3"/>
        <v>84.434339300587453</v>
      </c>
      <c r="J19">
        <v>141322</v>
      </c>
      <c r="K19" s="4">
        <f t="shared" si="1"/>
        <v>79.293810741057399</v>
      </c>
      <c r="U19" s="5">
        <f t="shared" si="0"/>
        <v>78.008678601174893</v>
      </c>
      <c r="V19" s="4">
        <f t="shared" si="2"/>
        <v>12.851321398825107</v>
      </c>
    </row>
    <row r="20" spans="1:22" x14ac:dyDescent="0.25">
      <c r="A20">
        <v>132140</v>
      </c>
      <c r="B20" s="4">
        <v>95.21</v>
      </c>
      <c r="D20" s="4">
        <v>95.21</v>
      </c>
      <c r="E20">
        <v>132140</v>
      </c>
      <c r="G20">
        <v>132140</v>
      </c>
      <c r="H20" s="4">
        <f t="shared" si="3"/>
        <v>93.612483994319007</v>
      </c>
      <c r="J20">
        <v>132140</v>
      </c>
      <c r="K20" s="4">
        <f t="shared" si="1"/>
        <v>92.334471189774234</v>
      </c>
      <c r="U20" s="5">
        <f t="shared" si="0"/>
        <v>92.014967988638034</v>
      </c>
      <c r="V20" s="4">
        <f t="shared" si="2"/>
        <v>3.1950320113619597</v>
      </c>
    </row>
    <row r="21" spans="1:22" x14ac:dyDescent="0.25">
      <c r="A21">
        <v>128131</v>
      </c>
      <c r="B21" s="4">
        <v>96.85</v>
      </c>
      <c r="D21" s="4">
        <v>96.85</v>
      </c>
      <c r="E21">
        <v>128131</v>
      </c>
      <c r="G21">
        <v>128131</v>
      </c>
      <c r="H21" s="4">
        <f t="shared" si="3"/>
        <v>97.490162830865501</v>
      </c>
      <c r="J21">
        <v>128131</v>
      </c>
      <c r="K21" s="4">
        <f t="shared" si="1"/>
        <v>98.002293095557903</v>
      </c>
      <c r="U21" s="5">
        <f t="shared" si="0"/>
        <v>98.130325661731007</v>
      </c>
      <c r="V21" s="4">
        <f t="shared" si="2"/>
        <v>-1.2803256617310126</v>
      </c>
    </row>
    <row r="22" spans="1:22" x14ac:dyDescent="0.25">
      <c r="A22">
        <v>121708</v>
      </c>
      <c r="B22" s="4">
        <v>117.51</v>
      </c>
      <c r="D22" s="4">
        <v>117.51</v>
      </c>
      <c r="E22">
        <v>121708</v>
      </c>
      <c r="G22">
        <v>121708</v>
      </c>
      <c r="H22" s="4">
        <f t="shared" si="3"/>
        <v>112.71900822052328</v>
      </c>
      <c r="J22">
        <v>121708</v>
      </c>
      <c r="K22" s="4">
        <f t="shared" si="1"/>
        <v>108.88621479694191</v>
      </c>
      <c r="U22" s="5">
        <f t="shared" si="0"/>
        <v>107.92801644104657</v>
      </c>
      <c r="V22" s="4">
        <f t="shared" si="2"/>
        <v>9.5819835589534392</v>
      </c>
    </row>
    <row r="23" spans="1:22" x14ac:dyDescent="0.25">
      <c r="A23">
        <v>113949</v>
      </c>
      <c r="B23" s="4">
        <v>103.93</v>
      </c>
      <c r="D23" s="4">
        <v>103.93</v>
      </c>
      <c r="E23">
        <v>113949</v>
      </c>
      <c r="G23">
        <v>113949</v>
      </c>
      <c r="H23" s="4">
        <f t="shared" si="3"/>
        <v>111.84682565448792</v>
      </c>
      <c r="J23">
        <v>113949</v>
      </c>
      <c r="K23" s="4">
        <f t="shared" si="1"/>
        <v>118.18028617807825</v>
      </c>
      <c r="U23" s="5">
        <f t="shared" si="0"/>
        <v>119.76365130897582</v>
      </c>
      <c r="V23" s="4">
        <f t="shared" si="2"/>
        <v>-15.833651308975817</v>
      </c>
    </row>
    <row r="24" spans="1:22" x14ac:dyDescent="0.25">
      <c r="A24">
        <v>119589</v>
      </c>
      <c r="B24" s="4">
        <v>119.26</v>
      </c>
      <c r="D24" s="4">
        <v>119.26</v>
      </c>
      <c r="E24">
        <v>119589</v>
      </c>
      <c r="G24">
        <v>119589</v>
      </c>
      <c r="H24" s="4">
        <f t="shared" si="3"/>
        <v>115.21017720397103</v>
      </c>
      <c r="J24">
        <v>119589</v>
      </c>
      <c r="K24" s="4">
        <f t="shared" si="1"/>
        <v>111.97031896714786</v>
      </c>
      <c r="U24" s="5">
        <f t="shared" si="0"/>
        <v>111.16035440794207</v>
      </c>
      <c r="V24" s="4">
        <f t="shared" si="2"/>
        <v>8.0996455920579393</v>
      </c>
    </row>
    <row r="25" spans="1:22" x14ac:dyDescent="0.25">
      <c r="A25">
        <v>117558</v>
      </c>
      <c r="B25" s="4">
        <v>138.72</v>
      </c>
      <c r="D25" s="4">
        <v>138.72</v>
      </c>
      <c r="E25">
        <v>117558</v>
      </c>
      <c r="G25">
        <v>117558</v>
      </c>
      <c r="H25" s="4">
        <f t="shared" si="3"/>
        <v>126.4892282683327</v>
      </c>
      <c r="J25">
        <v>117558</v>
      </c>
      <c r="K25" s="4">
        <f t="shared" si="1"/>
        <v>116.70461088299885</v>
      </c>
      <c r="U25" s="5">
        <f t="shared" si="0"/>
        <v>114.25845653666539</v>
      </c>
      <c r="V25" s="4">
        <f t="shared" si="2"/>
        <v>24.461543463334607</v>
      </c>
    </row>
    <row r="26" spans="1:22" x14ac:dyDescent="0.25">
      <c r="A26">
        <v>118140</v>
      </c>
      <c r="B26" s="4">
        <v>141.83000000000001</v>
      </c>
      <c r="D26" s="4">
        <v>141.83000000000001</v>
      </c>
      <c r="E26">
        <v>118140</v>
      </c>
      <c r="G26">
        <v>118140</v>
      </c>
      <c r="H26" s="4">
        <f t="shared" si="3"/>
        <v>127.6003347580134</v>
      </c>
      <c r="J26">
        <v>118140</v>
      </c>
      <c r="K26" s="4">
        <f t="shared" si="1"/>
        <v>116.21660256442412</v>
      </c>
      <c r="U26" s="5">
        <f t="shared" si="0"/>
        <v>113.37066951602679</v>
      </c>
      <c r="V26" s="4">
        <f t="shared" si="2"/>
        <v>28.459330483973218</v>
      </c>
    </row>
    <row r="27" spans="1:22" x14ac:dyDescent="0.25">
      <c r="A27">
        <v>114720</v>
      </c>
      <c r="B27" s="4">
        <v>140.41</v>
      </c>
      <c r="D27" s="4">
        <v>140.41</v>
      </c>
      <c r="E27">
        <v>114720</v>
      </c>
      <c r="G27">
        <v>114720</v>
      </c>
      <c r="H27" s="4">
        <f t="shared" si="3"/>
        <v>129.49878115885875</v>
      </c>
      <c r="J27">
        <v>114720</v>
      </c>
      <c r="K27" s="4">
        <f t="shared" si="1"/>
        <v>120.76980608594575</v>
      </c>
      <c r="U27" s="5">
        <f t="shared" si="0"/>
        <v>118.5875623177175</v>
      </c>
      <c r="V27" s="4">
        <f t="shared" si="2"/>
        <v>21.822437682282498</v>
      </c>
    </row>
    <row r="28" spans="1:22" x14ac:dyDescent="0.25">
      <c r="A28">
        <v>111169</v>
      </c>
      <c r="B28" s="4">
        <v>133.46</v>
      </c>
      <c r="D28" s="4">
        <v>133.46</v>
      </c>
      <c r="E28">
        <v>111169</v>
      </c>
      <c r="G28">
        <v>111169</v>
      </c>
      <c r="H28" s="4">
        <f t="shared" si="3"/>
        <v>128.73214173470723</v>
      </c>
      <c r="J28">
        <v>111169</v>
      </c>
      <c r="K28" s="4">
        <f t="shared" si="1"/>
        <v>124.949855122473</v>
      </c>
      <c r="U28" s="5">
        <f t="shared" si="0"/>
        <v>124.00428346941445</v>
      </c>
      <c r="V28" s="4">
        <f t="shared" si="2"/>
        <v>9.4557165305855619</v>
      </c>
    </row>
    <row r="29" spans="1:22" x14ac:dyDescent="0.25">
      <c r="A29">
        <v>101055</v>
      </c>
      <c r="B29" s="4">
        <v>114.9</v>
      </c>
      <c r="D29" s="4">
        <v>114.9</v>
      </c>
      <c r="E29">
        <v>101055</v>
      </c>
      <c r="G29">
        <v>101055</v>
      </c>
      <c r="H29" s="4">
        <f t="shared" si="3"/>
        <v>127.16612620785045</v>
      </c>
      <c r="J29">
        <v>101055</v>
      </c>
      <c r="K29" s="4">
        <f t="shared" si="1"/>
        <v>136.97902717413081</v>
      </c>
      <c r="U29" s="5">
        <f t="shared" si="0"/>
        <v>139.4322524157009</v>
      </c>
      <c r="V29" s="4">
        <f t="shared" si="2"/>
        <v>-24.532252415700896</v>
      </c>
    </row>
    <row r="30" spans="1:22" x14ac:dyDescent="0.25">
      <c r="A30">
        <v>106959</v>
      </c>
      <c r="B30" s="4">
        <v>110.13</v>
      </c>
      <c r="D30" s="4">
        <v>110.13</v>
      </c>
      <c r="E30">
        <v>106959</v>
      </c>
      <c r="G30">
        <v>106959</v>
      </c>
      <c r="H30" s="4">
        <f t="shared" si="3"/>
        <v>120.27812400007532</v>
      </c>
      <c r="J30">
        <v>106959</v>
      </c>
      <c r="K30" s="4">
        <f t="shared" si="1"/>
        <v>128.39662320013559</v>
      </c>
      <c r="U30" s="5">
        <f t="shared" si="0"/>
        <v>130.42624800015065</v>
      </c>
      <c r="V30" s="4">
        <f t="shared" si="2"/>
        <v>-20.296248000150655</v>
      </c>
    </row>
    <row r="31" spans="1:22" x14ac:dyDescent="0.25">
      <c r="A31">
        <v>101669</v>
      </c>
      <c r="B31" s="4">
        <v>120.15</v>
      </c>
      <c r="D31" s="4">
        <v>120.15</v>
      </c>
      <c r="E31">
        <v>101669</v>
      </c>
      <c r="G31">
        <v>101669</v>
      </c>
      <c r="H31" s="4">
        <f t="shared" si="3"/>
        <v>129.32282618149986</v>
      </c>
      <c r="J31">
        <v>101669</v>
      </c>
      <c r="K31" s="4">
        <f t="shared" si="1"/>
        <v>136.66108712669973</v>
      </c>
      <c r="U31" s="5">
        <f t="shared" si="0"/>
        <v>138.49565236299969</v>
      </c>
      <c r="V31" s="4">
        <f t="shared" si="2"/>
        <v>-18.345652362999687</v>
      </c>
    </row>
    <row r="33" spans="1:12" x14ac:dyDescent="0.25">
      <c r="A33" t="s">
        <v>2</v>
      </c>
      <c r="B33">
        <f>CORREL(A2:A31,B2:B31)</f>
        <v>-0.889559150375967</v>
      </c>
      <c r="D33" t="s">
        <v>2</v>
      </c>
      <c r="E33">
        <f>CORREL(D2:D31,E2:E31)</f>
        <v>-0.889559150375967</v>
      </c>
      <c r="G33" t="s">
        <v>2</v>
      </c>
      <c r="H33">
        <f>CORREL(G2:G31,H2:H31)</f>
        <v>-0.96858052960358632</v>
      </c>
      <c r="J33" t="s">
        <v>2</v>
      </c>
      <c r="K33">
        <f>CORREL(J2:J31,K2:K31)</f>
        <v>-0.9986840098987928</v>
      </c>
    </row>
    <row r="34" spans="1:12" x14ac:dyDescent="0.25">
      <c r="A34" t="s">
        <v>8</v>
      </c>
      <c r="B34">
        <f>RSQ(B2:B31,A2:A31)</f>
        <v>0.79131548201761281</v>
      </c>
      <c r="D34" t="s">
        <v>8</v>
      </c>
      <c r="E34">
        <f>RSQ(E2:E31,D2:D31)</f>
        <v>0.79131548201761281</v>
      </c>
      <c r="G34" t="s">
        <v>8</v>
      </c>
      <c r="H34">
        <f>RSQ(H2:H31,G2:G31)</f>
        <v>0.93814824232716443</v>
      </c>
      <c r="J34" t="s">
        <v>8</v>
      </c>
      <c r="K34">
        <f>RSQ(K2:K31,J2:J31)</f>
        <v>0.99736975162753227</v>
      </c>
    </row>
    <row r="35" spans="1:12" x14ac:dyDescent="0.25">
      <c r="A35" t="s">
        <v>4</v>
      </c>
    </row>
    <row r="36" spans="1:12" x14ac:dyDescent="0.25">
      <c r="A36" t="s">
        <v>7</v>
      </c>
    </row>
    <row r="37" spans="1:12" x14ac:dyDescent="0.25">
      <c r="D37" t="s">
        <v>9</v>
      </c>
    </row>
    <row r="38" spans="1:12" x14ac:dyDescent="0.25">
      <c r="D38" t="s">
        <v>10</v>
      </c>
    </row>
    <row r="40" spans="1:12" x14ac:dyDescent="0.25">
      <c r="A40">
        <f>AVERAGE(A2:A31)</f>
        <v>137168.79999999999</v>
      </c>
      <c r="B40" s="4">
        <f>AVERAGE(B2:B31)</f>
        <v>84.344000000000008</v>
      </c>
      <c r="C40">
        <f>_xlfn.STDEV.S(B2:B31)</f>
        <v>33.61248809389253</v>
      </c>
      <c r="E40" s="4"/>
      <c r="G40">
        <f>AVERAGE(G2:G31)</f>
        <v>137168.79999999999</v>
      </c>
      <c r="H40" s="4">
        <f>AVERAGE(H2:H31)</f>
        <v>84.34399999999998</v>
      </c>
      <c r="I40">
        <f>_xlfn.STDEV.S(H2:H31)</f>
        <v>30.870222389317274</v>
      </c>
      <c r="J40">
        <f>AVERAGE(J2:J31)</f>
        <v>137168.79999999999</v>
      </c>
      <c r="K40" s="4">
        <f>AVERAGE(K2:K31)</f>
        <v>84.34399999999998</v>
      </c>
      <c r="L40">
        <f>_xlfn.STDEV.S(K2:K31)</f>
        <v>29.939696695309564</v>
      </c>
    </row>
    <row r="41" spans="1:12" x14ac:dyDescent="0.25">
      <c r="B41" s="1">
        <f>-0.0015*A40+293.58</f>
        <v>87.826799999999992</v>
      </c>
      <c r="E41" s="1"/>
      <c r="H41" s="1">
        <f>-0.0015*G40+293.58</f>
        <v>87.826799999999992</v>
      </c>
      <c r="K41" s="1">
        <f>-0.0015*J40+293.58</f>
        <v>87.826799999999992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9451-DF31-4241-8055-4B6CA98BA91B}">
  <dimension ref="A1:AV35"/>
  <sheetViews>
    <sheetView zoomScale="77" zoomScaleNormal="77" workbookViewId="0">
      <selection activeCell="M1" sqref="M1"/>
    </sheetView>
  </sheetViews>
  <sheetFormatPr defaultRowHeight="15" x14ac:dyDescent="0.25"/>
  <cols>
    <col min="2" max="2" width="15.85546875" customWidth="1"/>
    <col min="3" max="3" width="20.85546875" customWidth="1"/>
    <col min="4" max="4" width="9.5703125" bestFit="1" customWidth="1"/>
    <col min="5" max="5" width="0.7109375" style="6" customWidth="1"/>
    <col min="17" max="17" width="0.85546875" style="6" customWidth="1"/>
    <col min="18" max="19" width="12.85546875" customWidth="1"/>
    <col min="28" max="28" width="1.140625" style="6" customWidth="1"/>
    <col min="29" max="30" width="13.85546875" customWidth="1"/>
    <col min="39" max="39" width="1.140625" style="6" customWidth="1"/>
    <col min="40" max="40" width="12.42578125" customWidth="1"/>
    <col min="41" max="41" width="12.7109375" customWidth="1"/>
  </cols>
  <sheetData>
    <row r="1" spans="1:48" ht="45" customHeight="1" x14ac:dyDescent="0.35">
      <c r="A1" t="s">
        <v>49</v>
      </c>
      <c r="B1" s="14" t="s">
        <v>30</v>
      </c>
      <c r="C1" s="14" t="s">
        <v>48</v>
      </c>
      <c r="D1" s="14"/>
      <c r="E1" s="16"/>
      <c r="F1" s="15" t="s">
        <v>47</v>
      </c>
      <c r="G1" s="14" t="s">
        <v>46</v>
      </c>
      <c r="H1" t="s">
        <v>45</v>
      </c>
      <c r="J1" t="s">
        <v>44</v>
      </c>
      <c r="K1" t="s">
        <v>43</v>
      </c>
      <c r="R1" s="14" t="s">
        <v>30</v>
      </c>
      <c r="S1" s="14" t="s">
        <v>42</v>
      </c>
      <c r="U1" s="15" t="s">
        <v>41</v>
      </c>
      <c r="V1" s="14" t="s">
        <v>40</v>
      </c>
      <c r="W1" t="s">
        <v>39</v>
      </c>
      <c r="Y1" t="s">
        <v>38</v>
      </c>
      <c r="Z1" t="s">
        <v>37</v>
      </c>
      <c r="AC1" s="14" t="s">
        <v>30</v>
      </c>
      <c r="AD1" s="14" t="s">
        <v>36</v>
      </c>
      <c r="AF1" s="15" t="s">
        <v>35</v>
      </c>
      <c r="AG1" s="14" t="s">
        <v>34</v>
      </c>
      <c r="AH1" t="s">
        <v>33</v>
      </c>
      <c r="AJ1" t="s">
        <v>32</v>
      </c>
      <c r="AK1" t="s">
        <v>31</v>
      </c>
      <c r="AN1" s="14" t="s">
        <v>30</v>
      </c>
      <c r="AO1" s="14" t="s">
        <v>29</v>
      </c>
      <c r="AQ1" s="15" t="s">
        <v>28</v>
      </c>
      <c r="AR1" s="14" t="s">
        <v>27</v>
      </c>
      <c r="AS1" t="s">
        <v>26</v>
      </c>
      <c r="AU1" t="s">
        <v>25</v>
      </c>
      <c r="AV1" t="s">
        <v>24</v>
      </c>
    </row>
    <row r="2" spans="1:48" x14ac:dyDescent="0.25">
      <c r="A2">
        <v>1989</v>
      </c>
      <c r="B2" s="5">
        <v>38.287500000000001</v>
      </c>
      <c r="C2" s="2">
        <v>205.9</v>
      </c>
      <c r="D2" s="13"/>
      <c r="E2" s="12"/>
      <c r="F2">
        <f t="shared" ref="F2:F31" si="0">0.4018*B2+200.29</f>
        <v>215.67391749999999</v>
      </c>
      <c r="G2" s="2">
        <f t="shared" ref="G2:G31" si="1">C2-F2</f>
        <v>-9.7739174999999818</v>
      </c>
      <c r="H2" s="2">
        <f t="shared" ref="H2:H31" si="2">(C2-F2)^2</f>
        <v>95.529463296805901</v>
      </c>
      <c r="I2" s="5">
        <v>234.49333333333334</v>
      </c>
      <c r="J2" s="2">
        <f t="shared" ref="J2:J31" si="3">(C2-I2)^2</f>
        <v>817.57871111111115</v>
      </c>
      <c r="K2" s="2">
        <f t="shared" ref="K2:K31" si="4">(F2-I2)^2</f>
        <v>354.17041230791807</v>
      </c>
      <c r="L2" s="2"/>
      <c r="M2" s="2"/>
      <c r="R2" s="5">
        <v>38.287500000000001</v>
      </c>
      <c r="S2" s="2">
        <f t="shared" ref="S2:S31" si="5">C2-G2</f>
        <v>215.67391749999999</v>
      </c>
      <c r="U2">
        <f t="shared" ref="U2:U31" si="6">0.4018*R2+200.29</f>
        <v>215.67391749999999</v>
      </c>
      <c r="V2" s="2">
        <f t="shared" ref="V2:V31" si="7">S2-U2</f>
        <v>0</v>
      </c>
      <c r="W2" s="2">
        <f t="shared" ref="W2:W31" si="8">(S2-U2)^2</f>
        <v>0</v>
      </c>
      <c r="X2" s="5">
        <v>234.49333333333334</v>
      </c>
      <c r="Y2" s="2">
        <f t="shared" ref="Y2:Y31" si="9">(S2-X2)^2</f>
        <v>354.17041230791807</v>
      </c>
      <c r="Z2" s="2">
        <f t="shared" ref="Z2:Z31" si="10">(U2-X2)^2</f>
        <v>354.17041230791807</v>
      </c>
      <c r="AC2" s="5">
        <v>38.287500000000001</v>
      </c>
      <c r="AD2" s="2">
        <v>205.9</v>
      </c>
      <c r="AF2" s="2">
        <v>234.49333333333334</v>
      </c>
      <c r="AG2" s="2">
        <f t="shared" ref="AG2:AG31" si="11">AD2-AF2</f>
        <v>-28.593333333333334</v>
      </c>
      <c r="AH2" s="2">
        <f t="shared" ref="AH2:AH31" si="12">(AD2-AF2)^2</f>
        <v>817.57871111111115</v>
      </c>
      <c r="AI2" s="5">
        <v>234.49333333333334</v>
      </c>
      <c r="AJ2" s="2">
        <f t="shared" ref="AJ2:AJ31" si="13">(AD2-AI2)^2</f>
        <v>817.57871111111115</v>
      </c>
      <c r="AK2" s="2">
        <f t="shared" ref="AK2:AK31" si="14">(AF2-AI2)^2</f>
        <v>0</v>
      </c>
      <c r="AN2" s="5">
        <v>38.287500000000001</v>
      </c>
      <c r="AO2" s="2">
        <f t="shared" ref="AO2:AO31" si="15">C2-(0.8*G2)</f>
        <v>213.719134</v>
      </c>
      <c r="AQ2" s="5">
        <f t="shared" ref="AQ2:AQ31" si="16">0.4018*AN2+200.29</f>
        <v>215.67391749999999</v>
      </c>
      <c r="AR2" s="2">
        <f t="shared" ref="AR2:AR31" si="17">AO2-AQ2</f>
        <v>-1.9547834999999907</v>
      </c>
      <c r="AS2" s="2">
        <f t="shared" ref="AS2:AS31" si="18">(AO2-AQ2)^2</f>
        <v>3.8211785318722136</v>
      </c>
      <c r="AT2" s="5">
        <v>234.49333333333334</v>
      </c>
      <c r="AU2" s="2">
        <f t="shared" ref="AU2:AU31" si="19">(AO2-AT2)^2</f>
        <v>431.56735794106748</v>
      </c>
      <c r="AV2" s="2">
        <f t="shared" ref="AV2:AV31" si="20">(AQ2-AT2)^2</f>
        <v>354.17041230791807</v>
      </c>
    </row>
    <row r="3" spans="1:48" x14ac:dyDescent="0.25">
      <c r="A3">
        <v>1990</v>
      </c>
      <c r="B3" s="5">
        <v>42.031666666666659</v>
      </c>
      <c r="C3" s="2">
        <v>208.7</v>
      </c>
      <c r="D3" s="13"/>
      <c r="E3" s="12"/>
      <c r="F3">
        <f t="shared" si="0"/>
        <v>217.17832366666664</v>
      </c>
      <c r="G3" s="2">
        <f t="shared" si="1"/>
        <v>-8.4783236666666539</v>
      </c>
      <c r="H3" s="2">
        <f t="shared" si="2"/>
        <v>71.881972196759889</v>
      </c>
      <c r="I3" s="5">
        <v>234.49333333333334</v>
      </c>
      <c r="J3" s="2">
        <f t="shared" si="3"/>
        <v>665.29604444444533</v>
      </c>
      <c r="K3" s="2">
        <f t="shared" si="4"/>
        <v>299.80955975676113</v>
      </c>
      <c r="L3" s="2"/>
      <c r="M3" s="2">
        <f>K32</f>
        <v>4469.009888331344</v>
      </c>
      <c r="R3" s="5">
        <v>42.031666666666659</v>
      </c>
      <c r="S3" s="2">
        <f t="shared" si="5"/>
        <v>217.17832366666664</v>
      </c>
      <c r="U3">
        <f t="shared" si="6"/>
        <v>217.17832366666664</v>
      </c>
      <c r="V3" s="2">
        <f t="shared" si="7"/>
        <v>0</v>
      </c>
      <c r="W3" s="2">
        <f t="shared" si="8"/>
        <v>0</v>
      </c>
      <c r="X3" s="5">
        <v>235.493333333333</v>
      </c>
      <c r="Y3" s="2">
        <f t="shared" si="9"/>
        <v>335.43957909008208</v>
      </c>
      <c r="Z3" s="2">
        <f t="shared" si="10"/>
        <v>335.43957909008208</v>
      </c>
      <c r="AC3" s="5">
        <v>42.031666666666659</v>
      </c>
      <c r="AD3" s="2">
        <v>208.7</v>
      </c>
      <c r="AF3" s="2">
        <v>234.49333333333334</v>
      </c>
      <c r="AG3" s="2">
        <f t="shared" si="11"/>
        <v>-25.793333333333351</v>
      </c>
      <c r="AH3" s="2">
        <f t="shared" si="12"/>
        <v>665.29604444444533</v>
      </c>
      <c r="AI3" s="5">
        <v>234.49333333333334</v>
      </c>
      <c r="AJ3" s="2">
        <f t="shared" si="13"/>
        <v>665.29604444444533</v>
      </c>
      <c r="AK3" s="2">
        <f t="shared" si="14"/>
        <v>0</v>
      </c>
      <c r="AN3" s="5">
        <v>42.031666666666659</v>
      </c>
      <c r="AO3" s="2">
        <f t="shared" si="15"/>
        <v>215.48265893333331</v>
      </c>
      <c r="AQ3" s="5">
        <f t="shared" si="16"/>
        <v>217.17832366666664</v>
      </c>
      <c r="AR3" s="2">
        <f t="shared" si="17"/>
        <v>-1.6956647333333308</v>
      </c>
      <c r="AS3" s="2">
        <f t="shared" si="18"/>
        <v>2.8752788878703956</v>
      </c>
      <c r="AT3" s="5">
        <v>234.49333333333334</v>
      </c>
      <c r="AU3" s="2">
        <f t="shared" si="19"/>
        <v>361.4057411428164</v>
      </c>
      <c r="AV3" s="2">
        <f t="shared" si="20"/>
        <v>299.80955975676113</v>
      </c>
    </row>
    <row r="4" spans="1:48" x14ac:dyDescent="0.25">
      <c r="A4">
        <v>1991</v>
      </c>
      <c r="B4" s="5">
        <v>45.073333333333331</v>
      </c>
      <c r="C4" s="2">
        <v>208.3</v>
      </c>
      <c r="D4" s="13"/>
      <c r="E4" s="12"/>
      <c r="F4">
        <f t="shared" si="0"/>
        <v>218.40046533333333</v>
      </c>
      <c r="G4" s="2">
        <f t="shared" si="1"/>
        <v>-10.100465333333318</v>
      </c>
      <c r="H4" s="2">
        <f t="shared" si="2"/>
        <v>102.01939994986813</v>
      </c>
      <c r="I4" s="5">
        <v>234.49333333333334</v>
      </c>
      <c r="J4" s="2">
        <f t="shared" si="3"/>
        <v>686.09071111111086</v>
      </c>
      <c r="K4" s="2">
        <f t="shared" si="4"/>
        <v>258.98040046542434</v>
      </c>
      <c r="L4" s="2"/>
      <c r="R4" s="5">
        <v>45.073333333333331</v>
      </c>
      <c r="S4" s="2">
        <f t="shared" si="5"/>
        <v>218.40046533333333</v>
      </c>
      <c r="U4">
        <f t="shared" si="6"/>
        <v>218.40046533333333</v>
      </c>
      <c r="V4" s="2">
        <f t="shared" si="7"/>
        <v>0</v>
      </c>
      <c r="W4" s="2">
        <f t="shared" si="8"/>
        <v>0</v>
      </c>
      <c r="X4" s="5">
        <v>236.493333333333</v>
      </c>
      <c r="Y4" s="2">
        <f t="shared" si="9"/>
        <v>327.35187246541204</v>
      </c>
      <c r="Z4" s="2">
        <f t="shared" si="10"/>
        <v>327.35187246541204</v>
      </c>
      <c r="AC4" s="5">
        <v>45.073333333333331</v>
      </c>
      <c r="AD4" s="2">
        <v>208.3</v>
      </c>
      <c r="AF4" s="2">
        <v>234.49333333333334</v>
      </c>
      <c r="AG4" s="2">
        <f t="shared" si="11"/>
        <v>-26.193333333333328</v>
      </c>
      <c r="AH4" s="2">
        <f t="shared" si="12"/>
        <v>686.09071111111086</v>
      </c>
      <c r="AI4" s="5">
        <v>234.49333333333334</v>
      </c>
      <c r="AJ4" s="2">
        <f t="shared" si="13"/>
        <v>686.09071111111086</v>
      </c>
      <c r="AK4" s="2">
        <f t="shared" si="14"/>
        <v>0</v>
      </c>
      <c r="AN4" s="5">
        <v>45.073333333333331</v>
      </c>
      <c r="AO4" s="2">
        <f t="shared" si="15"/>
        <v>216.38037226666665</v>
      </c>
      <c r="AQ4" s="5">
        <f t="shared" si="16"/>
        <v>218.40046533333333</v>
      </c>
      <c r="AR4" s="2">
        <f t="shared" si="17"/>
        <v>-2.020093066666675</v>
      </c>
      <c r="AS4" s="2">
        <f t="shared" si="18"/>
        <v>4.0807759979947713</v>
      </c>
      <c r="AT4" s="5">
        <v>234.49333333333334</v>
      </c>
      <c r="AU4" s="2">
        <f t="shared" si="19"/>
        <v>328.07935860258311</v>
      </c>
      <c r="AV4" s="2">
        <f t="shared" si="20"/>
        <v>258.98040046542434</v>
      </c>
    </row>
    <row r="5" spans="1:48" x14ac:dyDescent="0.25">
      <c r="A5">
        <v>1992</v>
      </c>
      <c r="B5" s="5">
        <v>46.070833333333333</v>
      </c>
      <c r="C5" s="2">
        <v>210</v>
      </c>
      <c r="D5" s="13"/>
      <c r="E5" s="12"/>
      <c r="F5">
        <f t="shared" si="0"/>
        <v>218.80126083333332</v>
      </c>
      <c r="G5" s="2">
        <f t="shared" si="1"/>
        <v>-8.8012608333333162</v>
      </c>
      <c r="H5" s="2">
        <f t="shared" si="2"/>
        <v>77.462192256367061</v>
      </c>
      <c r="I5" s="5">
        <v>234.49333333333334</v>
      </c>
      <c r="J5" s="2">
        <f t="shared" si="3"/>
        <v>599.92337777777811</v>
      </c>
      <c r="K5" s="2">
        <f t="shared" si="4"/>
        <v>246.24113934525698</v>
      </c>
      <c r="L5" s="2"/>
      <c r="R5" s="5">
        <v>46.070833333333333</v>
      </c>
      <c r="S5" s="2">
        <f t="shared" si="5"/>
        <v>218.80126083333332</v>
      </c>
      <c r="U5">
        <f t="shared" si="6"/>
        <v>218.80126083333332</v>
      </c>
      <c r="V5" s="2">
        <f t="shared" si="7"/>
        <v>0</v>
      </c>
      <c r="W5" s="2">
        <f t="shared" si="8"/>
        <v>0</v>
      </c>
      <c r="X5" s="5">
        <v>237.493333333333</v>
      </c>
      <c r="Y5" s="2">
        <f t="shared" si="9"/>
        <v>349.39357434524436</v>
      </c>
      <c r="Z5" s="2">
        <f t="shared" si="10"/>
        <v>349.39357434524436</v>
      </c>
      <c r="AC5" s="5">
        <v>46.070833333333333</v>
      </c>
      <c r="AD5" s="2">
        <v>210</v>
      </c>
      <c r="AF5" s="2">
        <v>234.49333333333334</v>
      </c>
      <c r="AG5" s="2">
        <f t="shared" si="11"/>
        <v>-24.493333333333339</v>
      </c>
      <c r="AH5" s="2">
        <f t="shared" si="12"/>
        <v>599.92337777777811</v>
      </c>
      <c r="AI5" s="5">
        <v>234.49333333333334</v>
      </c>
      <c r="AJ5" s="2">
        <f t="shared" si="13"/>
        <v>599.92337777777811</v>
      </c>
      <c r="AK5" s="2">
        <f t="shared" si="14"/>
        <v>0</v>
      </c>
      <c r="AN5" s="5">
        <v>46.070833333333333</v>
      </c>
      <c r="AO5" s="2">
        <f t="shared" si="15"/>
        <v>217.04100866666664</v>
      </c>
      <c r="AQ5" s="5">
        <f t="shared" si="16"/>
        <v>218.80126083333332</v>
      </c>
      <c r="AR5" s="2">
        <f t="shared" si="17"/>
        <v>-1.7602521666666746</v>
      </c>
      <c r="AS5" s="2">
        <f t="shared" si="18"/>
        <v>3.0984876902547223</v>
      </c>
      <c r="AT5" s="5">
        <v>234.49333333333334</v>
      </c>
      <c r="AU5" s="2">
        <f t="shared" si="19"/>
        <v>304.58363627074289</v>
      </c>
      <c r="AV5" s="2">
        <f t="shared" si="20"/>
        <v>246.24113934525698</v>
      </c>
    </row>
    <row r="6" spans="1:48" x14ac:dyDescent="0.25">
      <c r="A6">
        <v>1993</v>
      </c>
      <c r="B6" s="5">
        <v>49.443333333333335</v>
      </c>
      <c r="C6" s="2">
        <v>210.1</v>
      </c>
      <c r="D6" s="13"/>
      <c r="E6" s="12"/>
      <c r="F6">
        <f t="shared" si="0"/>
        <v>220.15633133333333</v>
      </c>
      <c r="G6" s="2">
        <f t="shared" si="1"/>
        <v>-10.056331333333333</v>
      </c>
      <c r="H6" s="2">
        <f t="shared" si="2"/>
        <v>101.12979988578176</v>
      </c>
      <c r="I6" s="5">
        <v>234.49333333333334</v>
      </c>
      <c r="J6" s="2">
        <f t="shared" si="3"/>
        <v>595.03471111111173</v>
      </c>
      <c r="K6" s="2">
        <f t="shared" si="4"/>
        <v>205.54962634800435</v>
      </c>
      <c r="L6" s="2"/>
      <c r="M6" s="2">
        <f>H32</f>
        <v>2154.6777431328737</v>
      </c>
      <c r="R6" s="5">
        <v>49.443333333333335</v>
      </c>
      <c r="S6" s="2">
        <f t="shared" si="5"/>
        <v>220.15633133333333</v>
      </c>
      <c r="U6">
        <f t="shared" si="6"/>
        <v>220.15633133333333</v>
      </c>
      <c r="V6" s="2">
        <f t="shared" si="7"/>
        <v>0</v>
      </c>
      <c r="W6" s="2">
        <f t="shared" si="8"/>
        <v>0</v>
      </c>
      <c r="X6" s="5">
        <v>238.493333333333</v>
      </c>
      <c r="Y6" s="2">
        <f t="shared" si="9"/>
        <v>336.24564234799197</v>
      </c>
      <c r="Z6" s="2">
        <f t="shared" si="10"/>
        <v>336.24564234799197</v>
      </c>
      <c r="AC6" s="5">
        <v>49.443333333333335</v>
      </c>
      <c r="AD6" s="2">
        <v>210.1</v>
      </c>
      <c r="AF6" s="2">
        <v>234.49333333333334</v>
      </c>
      <c r="AG6" s="2">
        <f t="shared" si="11"/>
        <v>-24.393333333333345</v>
      </c>
      <c r="AH6" s="2">
        <f t="shared" si="12"/>
        <v>595.03471111111173</v>
      </c>
      <c r="AI6" s="5">
        <v>234.49333333333334</v>
      </c>
      <c r="AJ6" s="2">
        <f t="shared" si="13"/>
        <v>595.03471111111173</v>
      </c>
      <c r="AK6" s="2">
        <f t="shared" si="14"/>
        <v>0</v>
      </c>
      <c r="AN6" s="5">
        <v>49.443333333333335</v>
      </c>
      <c r="AO6" s="2">
        <f t="shared" si="15"/>
        <v>218.14506506666666</v>
      </c>
      <c r="AQ6" s="5">
        <f t="shared" si="16"/>
        <v>220.15633133333333</v>
      </c>
      <c r="AR6" s="2">
        <f t="shared" si="17"/>
        <v>-2.0112662666666665</v>
      </c>
      <c r="AS6" s="2">
        <f t="shared" si="18"/>
        <v>4.0451919954312707</v>
      </c>
      <c r="AT6" s="5">
        <v>234.49333333333334</v>
      </c>
      <c r="AU6" s="2">
        <f t="shared" si="19"/>
        <v>267.26587531890073</v>
      </c>
      <c r="AV6" s="2">
        <f t="shared" si="20"/>
        <v>205.54962634800435</v>
      </c>
    </row>
    <row r="7" spans="1:48" x14ac:dyDescent="0.25">
      <c r="A7">
        <v>1994</v>
      </c>
      <c r="B7" s="5">
        <v>51.577499999999993</v>
      </c>
      <c r="C7" s="2">
        <v>214.4</v>
      </c>
      <c r="D7" s="13"/>
      <c r="E7" s="12"/>
      <c r="F7">
        <f t="shared" si="0"/>
        <v>221.01383949999999</v>
      </c>
      <c r="G7" s="2">
        <f t="shared" si="1"/>
        <v>-6.6138394999999832</v>
      </c>
      <c r="H7" s="2">
        <f t="shared" si="2"/>
        <v>43.742872931760026</v>
      </c>
      <c r="I7" s="5">
        <v>234.49333333333334</v>
      </c>
      <c r="J7" s="2">
        <f t="shared" si="3"/>
        <v>403.74204444444445</v>
      </c>
      <c r="K7" s="2">
        <f t="shared" si="4"/>
        <v>181.69675400287181</v>
      </c>
      <c r="L7" s="2"/>
      <c r="R7" s="5">
        <v>51.577499999999993</v>
      </c>
      <c r="S7" s="2">
        <f t="shared" si="5"/>
        <v>221.01383949999999</v>
      </c>
      <c r="U7">
        <f t="shared" si="6"/>
        <v>221.01383949999999</v>
      </c>
      <c r="V7" s="2">
        <f t="shared" si="7"/>
        <v>0</v>
      </c>
      <c r="W7" s="2">
        <f t="shared" si="8"/>
        <v>0</v>
      </c>
      <c r="X7" s="5">
        <v>239.493333333333</v>
      </c>
      <c r="Y7" s="2">
        <f t="shared" si="9"/>
        <v>341.49169233619273</v>
      </c>
      <c r="Z7" s="2">
        <f t="shared" si="10"/>
        <v>341.49169233619273</v>
      </c>
      <c r="AC7" s="5">
        <v>51.577499999999993</v>
      </c>
      <c r="AD7" s="2">
        <v>214.4</v>
      </c>
      <c r="AF7" s="2">
        <v>234.49333333333334</v>
      </c>
      <c r="AG7" s="2">
        <f t="shared" si="11"/>
        <v>-20.093333333333334</v>
      </c>
      <c r="AH7" s="2">
        <f t="shared" si="12"/>
        <v>403.74204444444445</v>
      </c>
      <c r="AI7" s="5">
        <v>234.49333333333334</v>
      </c>
      <c r="AJ7" s="2">
        <f t="shared" si="13"/>
        <v>403.74204444444445</v>
      </c>
      <c r="AK7" s="2">
        <f t="shared" si="14"/>
        <v>0</v>
      </c>
      <c r="AN7" s="5">
        <v>51.577499999999993</v>
      </c>
      <c r="AO7" s="2">
        <f t="shared" si="15"/>
        <v>219.69107159999999</v>
      </c>
      <c r="AQ7" s="5">
        <f t="shared" si="16"/>
        <v>221.01383949999999</v>
      </c>
      <c r="AR7" s="2">
        <f t="shared" si="17"/>
        <v>-1.3227679000000023</v>
      </c>
      <c r="AS7" s="2">
        <f t="shared" si="18"/>
        <v>1.7497149172704161</v>
      </c>
      <c r="AT7" s="5">
        <v>234.49333333333334</v>
      </c>
      <c r="AU7" s="2">
        <f t="shared" si="19"/>
        <v>219.10695242210491</v>
      </c>
      <c r="AV7" s="2">
        <f t="shared" si="20"/>
        <v>181.69675400287181</v>
      </c>
    </row>
    <row r="8" spans="1:48" x14ac:dyDescent="0.25">
      <c r="A8">
        <v>1995</v>
      </c>
      <c r="B8" s="5">
        <v>53.769166666666671</v>
      </c>
      <c r="C8" s="2">
        <v>218.2</v>
      </c>
      <c r="D8" s="13"/>
      <c r="E8" s="12"/>
      <c r="F8">
        <f t="shared" si="0"/>
        <v>221.89445116666667</v>
      </c>
      <c r="G8" s="2">
        <f t="shared" si="1"/>
        <v>-3.6944511666666813</v>
      </c>
      <c r="H8" s="2">
        <f t="shared" si="2"/>
        <v>13.648969422884802</v>
      </c>
      <c r="I8" s="5">
        <v>234.49333333333334</v>
      </c>
      <c r="J8" s="2">
        <f t="shared" si="3"/>
        <v>265.47271111111166</v>
      </c>
      <c r="K8" s="2">
        <f t="shared" si="4"/>
        <v>158.73183184955144</v>
      </c>
      <c r="L8" s="2"/>
      <c r="R8" s="5">
        <v>53.769166666666671</v>
      </c>
      <c r="S8" s="2">
        <f t="shared" si="5"/>
        <v>221.89445116666667</v>
      </c>
      <c r="U8">
        <f t="shared" si="6"/>
        <v>221.89445116666667</v>
      </c>
      <c r="V8" s="2">
        <f t="shared" si="7"/>
        <v>0</v>
      </c>
      <c r="W8" s="2">
        <f t="shared" si="8"/>
        <v>0</v>
      </c>
      <c r="X8" s="5">
        <v>240.493333333333</v>
      </c>
      <c r="Y8" s="2">
        <f t="shared" si="9"/>
        <v>345.9184178495388</v>
      </c>
      <c r="Z8" s="2">
        <f t="shared" si="10"/>
        <v>345.9184178495388</v>
      </c>
      <c r="AC8" s="5">
        <v>53.769166666666671</v>
      </c>
      <c r="AD8" s="2">
        <v>218.2</v>
      </c>
      <c r="AF8" s="2">
        <v>234.49333333333334</v>
      </c>
      <c r="AG8" s="2">
        <f t="shared" si="11"/>
        <v>-16.293333333333351</v>
      </c>
      <c r="AH8" s="2">
        <f t="shared" si="12"/>
        <v>265.47271111111166</v>
      </c>
      <c r="AI8" s="5">
        <v>234.49333333333334</v>
      </c>
      <c r="AJ8" s="2">
        <f t="shared" si="13"/>
        <v>265.47271111111166</v>
      </c>
      <c r="AK8" s="2">
        <f t="shared" si="14"/>
        <v>0</v>
      </c>
      <c r="AN8" s="5">
        <v>53.769166666666671</v>
      </c>
      <c r="AO8" s="2">
        <f t="shared" si="15"/>
        <v>221.15556093333333</v>
      </c>
      <c r="AQ8" s="5">
        <f t="shared" si="16"/>
        <v>221.89445116666667</v>
      </c>
      <c r="AR8" s="2">
        <f t="shared" si="17"/>
        <v>-0.73889023333333625</v>
      </c>
      <c r="AS8" s="2">
        <f t="shared" si="18"/>
        <v>0.54595877691539207</v>
      </c>
      <c r="AT8" s="5">
        <v>234.49333333333334</v>
      </c>
      <c r="AU8" s="2">
        <f t="shared" si="19"/>
        <v>177.89617259420191</v>
      </c>
      <c r="AV8" s="2">
        <f t="shared" si="20"/>
        <v>158.73183184955144</v>
      </c>
    </row>
    <row r="9" spans="1:48" x14ac:dyDescent="0.25">
      <c r="A9">
        <v>1996</v>
      </c>
      <c r="B9" s="5">
        <v>56.520833333333336</v>
      </c>
      <c r="C9" s="2">
        <v>223.6</v>
      </c>
      <c r="D9" s="13"/>
      <c r="E9" s="12"/>
      <c r="F9">
        <f t="shared" si="0"/>
        <v>223.00007083333333</v>
      </c>
      <c r="G9" s="2">
        <f t="shared" si="1"/>
        <v>0.59992916666666929</v>
      </c>
      <c r="H9" s="2">
        <f t="shared" si="2"/>
        <v>0.35991500501736423</v>
      </c>
      <c r="I9" s="5">
        <v>234.49333333333334</v>
      </c>
      <c r="J9" s="2">
        <f t="shared" si="3"/>
        <v>118.66471111111137</v>
      </c>
      <c r="K9" s="2">
        <f t="shared" si="4"/>
        <v>132.09508289390658</v>
      </c>
      <c r="L9" s="2"/>
      <c r="M9" s="2">
        <f>J32</f>
        <v>6624.6986666666689</v>
      </c>
      <c r="R9" s="5">
        <v>56.520833333333336</v>
      </c>
      <c r="S9" s="2">
        <f t="shared" si="5"/>
        <v>223.00007083333333</v>
      </c>
      <c r="U9">
        <f t="shared" si="6"/>
        <v>223.00007083333333</v>
      </c>
      <c r="V9" s="2">
        <f t="shared" si="7"/>
        <v>0</v>
      </c>
      <c r="W9" s="2">
        <f t="shared" si="8"/>
        <v>0</v>
      </c>
      <c r="X9" s="5">
        <v>241.493333333333</v>
      </c>
      <c r="Y9" s="2">
        <f t="shared" si="9"/>
        <v>342.00075789389416</v>
      </c>
      <c r="Z9" s="2">
        <f t="shared" si="10"/>
        <v>342.00075789389416</v>
      </c>
      <c r="AC9" s="5">
        <v>56.520833333333336</v>
      </c>
      <c r="AD9" s="2">
        <v>223.6</v>
      </c>
      <c r="AF9" s="2">
        <v>234.49333333333334</v>
      </c>
      <c r="AG9" s="2">
        <f t="shared" si="11"/>
        <v>-10.893333333333345</v>
      </c>
      <c r="AH9" s="2">
        <f t="shared" si="12"/>
        <v>118.66471111111137</v>
      </c>
      <c r="AI9" s="5">
        <v>234.49333333333334</v>
      </c>
      <c r="AJ9" s="2">
        <f t="shared" si="13"/>
        <v>118.66471111111137</v>
      </c>
      <c r="AK9" s="2">
        <f t="shared" si="14"/>
        <v>0</v>
      </c>
      <c r="AN9" s="5">
        <v>56.520833333333336</v>
      </c>
      <c r="AO9" s="2">
        <f t="shared" si="15"/>
        <v>223.12005666666667</v>
      </c>
      <c r="AQ9" s="5">
        <f t="shared" si="16"/>
        <v>223.00007083333333</v>
      </c>
      <c r="AR9" s="2">
        <f t="shared" si="17"/>
        <v>0.11998583333334523</v>
      </c>
      <c r="AS9" s="2">
        <f t="shared" si="18"/>
        <v>1.4396600200697298E-2</v>
      </c>
      <c r="AT9" s="5">
        <v>234.49333333333334</v>
      </c>
      <c r="AU9" s="2">
        <f t="shared" si="19"/>
        <v>129.3514221365445</v>
      </c>
      <c r="AV9" s="2">
        <f t="shared" si="20"/>
        <v>132.09508289390658</v>
      </c>
    </row>
    <row r="10" spans="1:48" x14ac:dyDescent="0.25">
      <c r="A10">
        <v>1997</v>
      </c>
      <c r="B10" s="5">
        <v>61.82</v>
      </c>
      <c r="C10" s="2">
        <v>227.3</v>
      </c>
      <c r="D10" s="13"/>
      <c r="E10" s="12"/>
      <c r="F10">
        <f t="shared" si="0"/>
        <v>225.129276</v>
      </c>
      <c r="G10" s="2">
        <f t="shared" si="1"/>
        <v>2.170724000000007</v>
      </c>
      <c r="H10" s="2">
        <f t="shared" si="2"/>
        <v>4.7120426841760299</v>
      </c>
      <c r="I10" s="5">
        <v>234.49333333333334</v>
      </c>
      <c r="J10" s="2">
        <f t="shared" si="3"/>
        <v>51.74404444444437</v>
      </c>
      <c r="K10" s="2">
        <f t="shared" si="4"/>
        <v>87.685569741953813</v>
      </c>
      <c r="L10" s="2"/>
      <c r="M10" s="2">
        <f>M3+M6</f>
        <v>6623.6876314642177</v>
      </c>
      <c r="R10" s="5">
        <v>61.82</v>
      </c>
      <c r="S10" s="2">
        <f t="shared" si="5"/>
        <v>225.129276</v>
      </c>
      <c r="U10">
        <f t="shared" si="6"/>
        <v>225.129276</v>
      </c>
      <c r="V10" s="2">
        <f t="shared" si="7"/>
        <v>0</v>
      </c>
      <c r="W10" s="2">
        <f t="shared" si="8"/>
        <v>0</v>
      </c>
      <c r="X10" s="5">
        <v>242.493333333333</v>
      </c>
      <c r="Y10" s="2">
        <f t="shared" si="9"/>
        <v>301.51048707527531</v>
      </c>
      <c r="Z10" s="2">
        <f t="shared" si="10"/>
        <v>301.51048707527531</v>
      </c>
      <c r="AC10" s="5">
        <v>61.82</v>
      </c>
      <c r="AD10" s="2">
        <v>227.3</v>
      </c>
      <c r="AF10" s="2">
        <v>234.49333333333334</v>
      </c>
      <c r="AG10" s="2">
        <f t="shared" si="11"/>
        <v>-7.193333333333328</v>
      </c>
      <c r="AH10" s="2">
        <f t="shared" si="12"/>
        <v>51.74404444444437</v>
      </c>
      <c r="AI10" s="5">
        <v>234.49333333333334</v>
      </c>
      <c r="AJ10" s="2">
        <f t="shared" si="13"/>
        <v>51.74404444444437</v>
      </c>
      <c r="AK10" s="2">
        <f t="shared" si="14"/>
        <v>0</v>
      </c>
      <c r="AN10" s="5">
        <v>61.82</v>
      </c>
      <c r="AO10" s="2">
        <f t="shared" si="15"/>
        <v>225.56342080000002</v>
      </c>
      <c r="AQ10" s="5">
        <f t="shared" si="16"/>
        <v>225.129276</v>
      </c>
      <c r="AR10" s="2">
        <f t="shared" si="17"/>
        <v>0.43414480000001276</v>
      </c>
      <c r="AS10" s="2">
        <f t="shared" si="18"/>
        <v>0.18848170736705108</v>
      </c>
      <c r="AT10" s="5">
        <v>234.49333333333334</v>
      </c>
      <c r="AU10" s="2">
        <f t="shared" si="19"/>
        <v>79.743337852983558</v>
      </c>
      <c r="AV10" s="2">
        <f t="shared" si="20"/>
        <v>87.685569741953813</v>
      </c>
    </row>
    <row r="11" spans="1:48" x14ac:dyDescent="0.25">
      <c r="A11">
        <v>1998</v>
      </c>
      <c r="B11" s="5">
        <v>64.795833333333334</v>
      </c>
      <c r="C11" s="2">
        <v>230.3</v>
      </c>
      <c r="D11" s="13"/>
      <c r="E11" s="12"/>
      <c r="F11">
        <f t="shared" si="0"/>
        <v>226.32496583333332</v>
      </c>
      <c r="G11" s="2">
        <f t="shared" si="1"/>
        <v>3.9750341666666884</v>
      </c>
      <c r="H11" s="2">
        <f t="shared" si="2"/>
        <v>15.800896626167534</v>
      </c>
      <c r="I11" s="5">
        <v>234.49333333333334</v>
      </c>
      <c r="J11" s="2">
        <f t="shared" si="3"/>
        <v>17.584044444444398</v>
      </c>
      <c r="K11" s="2">
        <f t="shared" si="4"/>
        <v>66.722227615056525</v>
      </c>
      <c r="L11" s="2"/>
      <c r="M11" s="2"/>
      <c r="R11" s="5">
        <v>64.795833333333334</v>
      </c>
      <c r="S11" s="2">
        <f t="shared" si="5"/>
        <v>226.32496583333332</v>
      </c>
      <c r="U11">
        <f t="shared" si="6"/>
        <v>226.32496583333332</v>
      </c>
      <c r="V11" s="2">
        <f t="shared" si="7"/>
        <v>0</v>
      </c>
      <c r="W11" s="2">
        <f t="shared" si="8"/>
        <v>0</v>
      </c>
      <c r="X11" s="5">
        <v>243.493333333333</v>
      </c>
      <c r="Y11" s="2">
        <f t="shared" si="9"/>
        <v>294.7528426150451</v>
      </c>
      <c r="Z11" s="2">
        <f t="shared" si="10"/>
        <v>294.7528426150451</v>
      </c>
      <c r="AC11" s="5">
        <v>64.795833333333334</v>
      </c>
      <c r="AD11" s="2">
        <v>230.3</v>
      </c>
      <c r="AF11" s="2">
        <v>234.49333333333334</v>
      </c>
      <c r="AG11" s="2">
        <f t="shared" si="11"/>
        <v>-4.193333333333328</v>
      </c>
      <c r="AH11" s="2">
        <f t="shared" si="12"/>
        <v>17.584044444444398</v>
      </c>
      <c r="AI11" s="5">
        <v>234.49333333333334</v>
      </c>
      <c r="AJ11" s="2">
        <f t="shared" si="13"/>
        <v>17.584044444444398</v>
      </c>
      <c r="AK11" s="2">
        <f t="shared" si="14"/>
        <v>0</v>
      </c>
      <c r="AN11" s="5">
        <v>64.795833333333334</v>
      </c>
      <c r="AO11" s="2">
        <f t="shared" si="15"/>
        <v>227.11997266666665</v>
      </c>
      <c r="AQ11" s="5">
        <f t="shared" si="16"/>
        <v>226.32496583333332</v>
      </c>
      <c r="AR11" s="2">
        <f t="shared" si="17"/>
        <v>0.795006833333332</v>
      </c>
      <c r="AS11" s="2">
        <f t="shared" si="18"/>
        <v>0.63203586504669229</v>
      </c>
      <c r="AT11" s="5">
        <v>234.49333333333334</v>
      </c>
      <c r="AU11" s="2">
        <f t="shared" si="19"/>
        <v>54.366447520747371</v>
      </c>
      <c r="AV11" s="2">
        <f t="shared" si="20"/>
        <v>66.722227615056525</v>
      </c>
    </row>
    <row r="12" spans="1:48" x14ac:dyDescent="0.25">
      <c r="A12">
        <v>1999</v>
      </c>
      <c r="B12" s="5">
        <v>70.161666666666676</v>
      </c>
      <c r="C12" s="2">
        <v>234.5</v>
      </c>
      <c r="D12" s="13"/>
      <c r="E12" s="12"/>
      <c r="F12">
        <f t="shared" si="0"/>
        <v>228.48095766666665</v>
      </c>
      <c r="G12" s="2">
        <f t="shared" si="1"/>
        <v>6.0190423333333456</v>
      </c>
      <c r="H12" s="2">
        <f t="shared" si="2"/>
        <v>36.228870610458927</v>
      </c>
      <c r="I12" s="5">
        <v>234.49333333333334</v>
      </c>
      <c r="J12" s="2">
        <f t="shared" si="3"/>
        <v>4.4444444444363599E-5</v>
      </c>
      <c r="K12" s="2">
        <f t="shared" si="4"/>
        <v>36.148661157125666</v>
      </c>
      <c r="L12" s="2"/>
      <c r="M12" s="2"/>
      <c r="R12" s="5">
        <v>70.161666666666676</v>
      </c>
      <c r="S12" s="2">
        <f t="shared" si="5"/>
        <v>228.48095766666665</v>
      </c>
      <c r="U12">
        <f t="shared" si="6"/>
        <v>228.48095766666665</v>
      </c>
      <c r="V12" s="2">
        <f t="shared" si="7"/>
        <v>0</v>
      </c>
      <c r="W12" s="2">
        <f t="shared" si="8"/>
        <v>0</v>
      </c>
      <c r="X12" s="5">
        <v>244.493333333333</v>
      </c>
      <c r="Y12" s="2">
        <f t="shared" si="9"/>
        <v>256.39617449044846</v>
      </c>
      <c r="Z12" s="2">
        <f t="shared" si="10"/>
        <v>256.39617449044846</v>
      </c>
      <c r="AC12" s="5">
        <v>70.161666666666676</v>
      </c>
      <c r="AD12" s="2">
        <v>234.5</v>
      </c>
      <c r="AF12" s="2">
        <v>234.49333333333334</v>
      </c>
      <c r="AG12" s="2">
        <f t="shared" si="11"/>
        <v>6.6666666666606034E-3</v>
      </c>
      <c r="AH12" s="2">
        <f t="shared" si="12"/>
        <v>4.4444444444363599E-5</v>
      </c>
      <c r="AI12" s="5">
        <v>234.49333333333334</v>
      </c>
      <c r="AJ12" s="2">
        <f t="shared" si="13"/>
        <v>4.4444444444363599E-5</v>
      </c>
      <c r="AK12" s="2">
        <f t="shared" si="14"/>
        <v>0</v>
      </c>
      <c r="AN12" s="5">
        <v>70.161666666666676</v>
      </c>
      <c r="AO12" s="2">
        <f t="shared" si="15"/>
        <v>229.68476613333331</v>
      </c>
      <c r="AQ12" s="5">
        <f t="shared" si="16"/>
        <v>228.48095766666665</v>
      </c>
      <c r="AR12" s="2">
        <f t="shared" si="17"/>
        <v>1.2038084666666578</v>
      </c>
      <c r="AS12" s="2">
        <f t="shared" si="18"/>
        <v>1.4491548244183297</v>
      </c>
      <c r="AT12" s="5">
        <v>234.49333333333334</v>
      </c>
      <c r="AU12" s="2">
        <f t="shared" si="19"/>
        <v>23.122318516916103</v>
      </c>
      <c r="AV12" s="2">
        <f t="shared" si="20"/>
        <v>36.148661157125666</v>
      </c>
    </row>
    <row r="13" spans="1:48" x14ac:dyDescent="0.25">
      <c r="A13">
        <v>2000</v>
      </c>
      <c r="B13" s="5">
        <v>79.926666666666662</v>
      </c>
      <c r="C13" s="2">
        <v>233.7</v>
      </c>
      <c r="D13" s="13"/>
      <c r="E13" s="12"/>
      <c r="F13">
        <f t="shared" si="0"/>
        <v>232.40453466666665</v>
      </c>
      <c r="G13" s="2">
        <f t="shared" si="1"/>
        <v>1.2954653333333397</v>
      </c>
      <c r="H13" s="2">
        <f t="shared" si="2"/>
        <v>1.6782304298684609</v>
      </c>
      <c r="I13" s="5">
        <v>234.49333333333334</v>
      </c>
      <c r="J13" s="2">
        <f t="shared" si="3"/>
        <v>0.62937777777780546</v>
      </c>
      <c r="K13" s="2">
        <f t="shared" si="4"/>
        <v>4.3630798698685442</v>
      </c>
      <c r="L13" s="2"/>
      <c r="M13" s="2"/>
      <c r="R13" s="5">
        <v>79.926666666666662</v>
      </c>
      <c r="S13" s="2">
        <f t="shared" si="5"/>
        <v>232.40453466666665</v>
      </c>
      <c r="U13">
        <f t="shared" si="6"/>
        <v>232.40453466666665</v>
      </c>
      <c r="V13" s="2">
        <f t="shared" si="7"/>
        <v>0</v>
      </c>
      <c r="W13" s="2">
        <f t="shared" si="8"/>
        <v>0</v>
      </c>
      <c r="X13" s="5">
        <v>245.493333333333</v>
      </c>
      <c r="Y13" s="2">
        <f t="shared" si="9"/>
        <v>171.31665053652679</v>
      </c>
      <c r="Z13" s="2">
        <f t="shared" si="10"/>
        <v>171.31665053652679</v>
      </c>
      <c r="AC13" s="5">
        <v>79.926666666666662</v>
      </c>
      <c r="AD13" s="2">
        <v>233.7</v>
      </c>
      <c r="AF13" s="2">
        <v>234.49333333333334</v>
      </c>
      <c r="AG13" s="2">
        <f t="shared" si="11"/>
        <v>-0.79333333333335077</v>
      </c>
      <c r="AH13" s="2">
        <f t="shared" si="12"/>
        <v>0.62937777777780546</v>
      </c>
      <c r="AI13" s="5">
        <v>234.49333333333334</v>
      </c>
      <c r="AJ13" s="2">
        <f t="shared" si="13"/>
        <v>0.62937777777780546</v>
      </c>
      <c r="AK13" s="2">
        <f t="shared" si="14"/>
        <v>0</v>
      </c>
      <c r="AN13" s="5">
        <v>79.926666666666662</v>
      </c>
      <c r="AO13" s="2">
        <f t="shared" si="15"/>
        <v>232.66362773333333</v>
      </c>
      <c r="AQ13" s="5">
        <f t="shared" si="16"/>
        <v>232.40453466666665</v>
      </c>
      <c r="AR13" s="2">
        <f t="shared" si="17"/>
        <v>0.25909306666667931</v>
      </c>
      <c r="AS13" s="2">
        <f t="shared" si="18"/>
        <v>6.7129217194744323E-2</v>
      </c>
      <c r="AT13" s="5">
        <v>234.49333333333334</v>
      </c>
      <c r="AU13" s="2">
        <f t="shared" si="19"/>
        <v>3.3478225826714008</v>
      </c>
      <c r="AV13" s="2">
        <f t="shared" si="20"/>
        <v>4.3630798698685442</v>
      </c>
    </row>
    <row r="14" spans="1:48" x14ac:dyDescent="0.25">
      <c r="A14">
        <v>2001</v>
      </c>
      <c r="B14" s="5">
        <v>75.716666666666654</v>
      </c>
      <c r="C14" s="2">
        <v>236.9</v>
      </c>
      <c r="D14" s="13"/>
      <c r="E14" s="12"/>
      <c r="F14">
        <f t="shared" si="0"/>
        <v>230.71295666666666</v>
      </c>
      <c r="G14" s="2">
        <f t="shared" si="1"/>
        <v>6.1870433333333494</v>
      </c>
      <c r="H14" s="2">
        <f t="shared" si="2"/>
        <v>38.279505208544641</v>
      </c>
      <c r="I14" s="5">
        <v>234.49333333333334</v>
      </c>
      <c r="J14" s="2">
        <f t="shared" si="3"/>
        <v>5.7920444444444428</v>
      </c>
      <c r="K14" s="2">
        <f t="shared" si="4"/>
        <v>14.291247741877902</v>
      </c>
      <c r="L14" s="2"/>
      <c r="M14" s="2"/>
      <c r="R14" s="5">
        <v>75.716666666666654</v>
      </c>
      <c r="S14" s="2">
        <f t="shared" si="5"/>
        <v>230.71295666666666</v>
      </c>
      <c r="U14">
        <f t="shared" si="6"/>
        <v>230.71295666666666</v>
      </c>
      <c r="V14" s="2">
        <f t="shared" si="7"/>
        <v>0</v>
      </c>
      <c r="W14" s="2">
        <f t="shared" si="8"/>
        <v>0</v>
      </c>
      <c r="X14" s="5">
        <v>246.493333333333</v>
      </c>
      <c r="Y14" s="2">
        <f t="shared" si="9"/>
        <v>249.02028774186752</v>
      </c>
      <c r="Z14" s="2">
        <f t="shared" si="10"/>
        <v>249.02028774186752</v>
      </c>
      <c r="AC14" s="5">
        <v>75.716666666666654</v>
      </c>
      <c r="AD14" s="2">
        <v>236.9</v>
      </c>
      <c r="AF14" s="2">
        <v>234.49333333333334</v>
      </c>
      <c r="AG14" s="2">
        <f t="shared" si="11"/>
        <v>2.4066666666666663</v>
      </c>
      <c r="AH14" s="2">
        <f t="shared" si="12"/>
        <v>5.7920444444444428</v>
      </c>
      <c r="AI14" s="5">
        <v>234.49333333333334</v>
      </c>
      <c r="AJ14" s="2">
        <f t="shared" si="13"/>
        <v>5.7920444444444428</v>
      </c>
      <c r="AK14" s="2">
        <f t="shared" si="14"/>
        <v>0</v>
      </c>
      <c r="AN14" s="5">
        <v>75.716666666666654</v>
      </c>
      <c r="AO14" s="2">
        <f t="shared" si="15"/>
        <v>231.95036533333334</v>
      </c>
      <c r="AQ14" s="5">
        <f t="shared" si="16"/>
        <v>230.71295666666666</v>
      </c>
      <c r="AR14" s="2">
        <f t="shared" si="17"/>
        <v>1.2374086666666813</v>
      </c>
      <c r="AS14" s="2">
        <f t="shared" si="18"/>
        <v>1.5311802083418138</v>
      </c>
      <c r="AT14" s="5">
        <v>234.49333333333334</v>
      </c>
      <c r="AU14" s="2">
        <f t="shared" si="19"/>
        <v>6.4666862490240096</v>
      </c>
      <c r="AV14" s="2">
        <f t="shared" si="20"/>
        <v>14.291247741877902</v>
      </c>
    </row>
    <row r="15" spans="1:48" x14ac:dyDescent="0.25">
      <c r="A15">
        <v>2002</v>
      </c>
      <c r="B15" s="5">
        <v>73.236666666666679</v>
      </c>
      <c r="C15" s="2">
        <v>242.7</v>
      </c>
      <c r="D15" s="13"/>
      <c r="E15" s="12"/>
      <c r="F15">
        <f t="shared" si="0"/>
        <v>229.71649266666665</v>
      </c>
      <c r="G15" s="2">
        <f t="shared" si="1"/>
        <v>12.983507333333336</v>
      </c>
      <c r="H15" s="2">
        <f t="shared" si="2"/>
        <v>168.57146267472049</v>
      </c>
      <c r="I15" s="5">
        <v>234.49333333333334</v>
      </c>
      <c r="J15" s="2">
        <f t="shared" si="3"/>
        <v>67.349377777777491</v>
      </c>
      <c r="K15" s="2">
        <f t="shared" si="4"/>
        <v>22.818206754720631</v>
      </c>
      <c r="L15" s="2"/>
      <c r="M15" s="2"/>
      <c r="R15" s="5">
        <v>73.236666666666679</v>
      </c>
      <c r="S15" s="2">
        <f t="shared" si="5"/>
        <v>229.71649266666665</v>
      </c>
      <c r="U15">
        <f t="shared" si="6"/>
        <v>229.71649266666665</v>
      </c>
      <c r="V15" s="2">
        <f t="shared" si="7"/>
        <v>0</v>
      </c>
      <c r="W15" s="2">
        <f t="shared" si="8"/>
        <v>0</v>
      </c>
      <c r="X15" s="5">
        <v>247.493333333333</v>
      </c>
      <c r="Y15" s="2">
        <f t="shared" si="9"/>
        <v>316.01606408804236</v>
      </c>
      <c r="Z15" s="2">
        <f t="shared" si="10"/>
        <v>316.01606408804236</v>
      </c>
      <c r="AC15" s="5">
        <v>73.236666666666679</v>
      </c>
      <c r="AD15" s="2">
        <v>242.7</v>
      </c>
      <c r="AF15" s="2">
        <v>234.49333333333334</v>
      </c>
      <c r="AG15" s="2">
        <f t="shared" si="11"/>
        <v>8.2066666666666492</v>
      </c>
      <c r="AH15" s="2">
        <f t="shared" si="12"/>
        <v>67.349377777777491</v>
      </c>
      <c r="AI15" s="5">
        <v>234.49333333333334</v>
      </c>
      <c r="AJ15" s="2">
        <f t="shared" si="13"/>
        <v>67.349377777777491</v>
      </c>
      <c r="AK15" s="2">
        <f t="shared" si="14"/>
        <v>0</v>
      </c>
      <c r="AN15" s="5">
        <v>73.236666666666679</v>
      </c>
      <c r="AO15" s="2">
        <f t="shared" si="15"/>
        <v>232.31319413333333</v>
      </c>
      <c r="AQ15" s="5">
        <f t="shared" si="16"/>
        <v>229.71649266666665</v>
      </c>
      <c r="AR15" s="2">
        <f t="shared" si="17"/>
        <v>2.5967014666666728</v>
      </c>
      <c r="AS15" s="2">
        <f t="shared" si="18"/>
        <v>6.7428585069888491</v>
      </c>
      <c r="AT15" s="5">
        <v>234.49333333333334</v>
      </c>
      <c r="AU15" s="2">
        <f t="shared" si="19"/>
        <v>4.7530069313766985</v>
      </c>
      <c r="AV15" s="2">
        <f t="shared" si="20"/>
        <v>22.818206754720631</v>
      </c>
    </row>
    <row r="16" spans="1:48" x14ac:dyDescent="0.25">
      <c r="A16">
        <v>2003</v>
      </c>
      <c r="B16" s="5">
        <v>76.039166666666674</v>
      </c>
      <c r="C16" s="2">
        <v>242.3</v>
      </c>
      <c r="D16" s="13"/>
      <c r="E16" s="12"/>
      <c r="F16">
        <f t="shared" si="0"/>
        <v>230.84253716666666</v>
      </c>
      <c r="G16" s="2">
        <f t="shared" si="1"/>
        <v>11.457462833333352</v>
      </c>
      <c r="H16" s="2">
        <f t="shared" si="2"/>
        <v>131.27345457721512</v>
      </c>
      <c r="I16" s="5">
        <v>234.49333333333334</v>
      </c>
      <c r="J16" s="2">
        <f t="shared" si="3"/>
        <v>60.944044444444529</v>
      </c>
      <c r="K16" s="2">
        <f t="shared" si="4"/>
        <v>13.328312650548126</v>
      </c>
      <c r="L16" s="2"/>
      <c r="M16" s="2"/>
      <c r="R16" s="5">
        <v>76.039166666666674</v>
      </c>
      <c r="S16" s="2">
        <f t="shared" si="5"/>
        <v>230.84253716666666</v>
      </c>
      <c r="U16">
        <f t="shared" si="6"/>
        <v>230.84253716666666</v>
      </c>
      <c r="V16" s="2">
        <f t="shared" si="7"/>
        <v>0</v>
      </c>
      <c r="W16" s="2">
        <f t="shared" si="8"/>
        <v>0</v>
      </c>
      <c r="X16" s="5">
        <v>248.493333333333</v>
      </c>
      <c r="Y16" s="2">
        <f t="shared" si="9"/>
        <v>311.55060531720312</v>
      </c>
      <c r="Z16" s="2">
        <f t="shared" si="10"/>
        <v>311.55060531720312</v>
      </c>
      <c r="AC16" s="5">
        <v>76.039166666666674</v>
      </c>
      <c r="AD16" s="2">
        <v>242.3</v>
      </c>
      <c r="AF16" s="2">
        <v>234.49333333333334</v>
      </c>
      <c r="AG16" s="2">
        <f t="shared" si="11"/>
        <v>7.806666666666672</v>
      </c>
      <c r="AH16" s="2">
        <f t="shared" si="12"/>
        <v>60.944044444444529</v>
      </c>
      <c r="AI16" s="5">
        <v>234.49333333333334</v>
      </c>
      <c r="AJ16" s="2">
        <f t="shared" si="13"/>
        <v>60.944044444444529</v>
      </c>
      <c r="AK16" s="2">
        <f t="shared" si="14"/>
        <v>0</v>
      </c>
      <c r="AN16" s="5">
        <v>76.039166666666674</v>
      </c>
      <c r="AO16" s="2">
        <f t="shared" si="15"/>
        <v>233.13402973333334</v>
      </c>
      <c r="AQ16" s="5">
        <f t="shared" si="16"/>
        <v>230.84253716666666</v>
      </c>
      <c r="AR16" s="2">
        <f t="shared" si="17"/>
        <v>2.2914925666666761</v>
      </c>
      <c r="AS16" s="2">
        <f t="shared" si="18"/>
        <v>5.250938183088631</v>
      </c>
      <c r="AT16" s="5">
        <v>234.49333333333334</v>
      </c>
      <c r="AU16" s="2">
        <f t="shared" si="19"/>
        <v>1.8477062769729711</v>
      </c>
      <c r="AV16" s="2">
        <f t="shared" si="20"/>
        <v>13.328312650548126</v>
      </c>
    </row>
    <row r="17" spans="1:48" x14ac:dyDescent="0.25">
      <c r="A17">
        <v>2004</v>
      </c>
      <c r="B17" s="5">
        <v>80.224166666666648</v>
      </c>
      <c r="C17" s="2">
        <v>245</v>
      </c>
      <c r="D17" s="13"/>
      <c r="E17" s="12"/>
      <c r="F17">
        <f t="shared" si="0"/>
        <v>232.52407016666666</v>
      </c>
      <c r="G17" s="2">
        <f t="shared" si="1"/>
        <v>12.475929833333339</v>
      </c>
      <c r="H17" s="2">
        <f t="shared" si="2"/>
        <v>155.64882520625684</v>
      </c>
      <c r="I17" s="5">
        <v>234.49333333333334</v>
      </c>
      <c r="J17" s="2">
        <f t="shared" si="3"/>
        <v>110.39004444444431</v>
      </c>
      <c r="K17" s="2">
        <f t="shared" si="4"/>
        <v>3.8779974195900744</v>
      </c>
      <c r="L17" s="2"/>
      <c r="M17" s="2"/>
      <c r="R17" s="5">
        <v>80.224166666666648</v>
      </c>
      <c r="S17" s="2">
        <f t="shared" si="5"/>
        <v>232.52407016666666</v>
      </c>
      <c r="U17">
        <f t="shared" si="6"/>
        <v>232.52407016666666</v>
      </c>
      <c r="V17" s="2">
        <f t="shared" si="7"/>
        <v>0</v>
      </c>
      <c r="W17" s="2">
        <f t="shared" si="8"/>
        <v>0</v>
      </c>
      <c r="X17" s="5">
        <v>249.493333333333</v>
      </c>
      <c r="Y17" s="2">
        <f t="shared" si="9"/>
        <v>287.95589241957884</v>
      </c>
      <c r="Z17" s="2">
        <f t="shared" si="10"/>
        <v>287.95589241957884</v>
      </c>
      <c r="AC17" s="5">
        <v>80.224166666666648</v>
      </c>
      <c r="AD17" s="2">
        <v>245</v>
      </c>
      <c r="AF17" s="2">
        <v>234.49333333333334</v>
      </c>
      <c r="AG17" s="2">
        <f t="shared" si="11"/>
        <v>10.506666666666661</v>
      </c>
      <c r="AH17" s="2">
        <f t="shared" si="12"/>
        <v>110.39004444444431</v>
      </c>
      <c r="AI17" s="5">
        <v>234.49333333333334</v>
      </c>
      <c r="AJ17" s="2">
        <f t="shared" si="13"/>
        <v>110.39004444444431</v>
      </c>
      <c r="AK17" s="2">
        <f t="shared" si="14"/>
        <v>0</v>
      </c>
      <c r="AN17" s="5">
        <v>80.224166666666648</v>
      </c>
      <c r="AO17" s="2">
        <f t="shared" si="15"/>
        <v>235.01925613333333</v>
      </c>
      <c r="AQ17" s="5">
        <f t="shared" si="16"/>
        <v>232.52407016666666</v>
      </c>
      <c r="AR17" s="2">
        <f t="shared" si="17"/>
        <v>2.4951859666666678</v>
      </c>
      <c r="AS17" s="2">
        <f t="shared" si="18"/>
        <v>6.2259530082502739</v>
      </c>
      <c r="AT17" s="5">
        <v>234.49333333333334</v>
      </c>
      <c r="AU17" s="2">
        <f t="shared" si="19"/>
        <v>0.2765947915598288</v>
      </c>
      <c r="AV17" s="2">
        <f t="shared" si="20"/>
        <v>3.8779974195900744</v>
      </c>
    </row>
    <row r="18" spans="1:48" x14ac:dyDescent="0.25">
      <c r="A18">
        <v>2005</v>
      </c>
      <c r="B18" s="5">
        <v>86.74499999999999</v>
      </c>
      <c r="C18" s="2">
        <v>244</v>
      </c>
      <c r="D18" s="13"/>
      <c r="E18" s="12"/>
      <c r="F18">
        <f t="shared" si="0"/>
        <v>235.14414099999999</v>
      </c>
      <c r="G18" s="2">
        <f t="shared" si="1"/>
        <v>8.8558590000000095</v>
      </c>
      <c r="H18" s="2">
        <f t="shared" si="2"/>
        <v>78.426238627881162</v>
      </c>
      <c r="I18" s="5">
        <v>234.49333333333334</v>
      </c>
      <c r="J18" s="2">
        <f t="shared" si="3"/>
        <v>90.376711111110993</v>
      </c>
      <c r="K18" s="2">
        <f t="shared" si="4"/>
        <v>0.4235506189920909</v>
      </c>
      <c r="L18" s="2"/>
      <c r="M18" s="2"/>
      <c r="R18" s="5">
        <v>86.74499999999999</v>
      </c>
      <c r="S18" s="2">
        <f t="shared" si="5"/>
        <v>235.14414099999999</v>
      </c>
      <c r="U18">
        <f t="shared" si="6"/>
        <v>235.14414099999999</v>
      </c>
      <c r="V18" s="2">
        <f t="shared" si="7"/>
        <v>0</v>
      </c>
      <c r="W18" s="2">
        <f t="shared" si="8"/>
        <v>0</v>
      </c>
      <c r="X18" s="5">
        <v>250.493333333333</v>
      </c>
      <c r="Y18" s="2">
        <f t="shared" si="9"/>
        <v>235.59770528564877</v>
      </c>
      <c r="Z18" s="2">
        <f t="shared" si="10"/>
        <v>235.59770528564877</v>
      </c>
      <c r="AC18" s="5">
        <v>86.74499999999999</v>
      </c>
      <c r="AD18" s="2">
        <v>244</v>
      </c>
      <c r="AF18" s="2">
        <v>234.49333333333334</v>
      </c>
      <c r="AG18" s="2">
        <f t="shared" si="11"/>
        <v>9.5066666666666606</v>
      </c>
      <c r="AH18" s="2">
        <f t="shared" si="12"/>
        <v>90.376711111110993</v>
      </c>
      <c r="AI18" s="5">
        <v>234.49333333333334</v>
      </c>
      <c r="AJ18" s="2">
        <f t="shared" si="13"/>
        <v>90.376711111110993</v>
      </c>
      <c r="AK18" s="2">
        <f t="shared" si="14"/>
        <v>0</v>
      </c>
      <c r="AN18" s="5">
        <v>86.74499999999999</v>
      </c>
      <c r="AO18" s="2">
        <f t="shared" si="15"/>
        <v>236.91531279999998</v>
      </c>
      <c r="AQ18" s="5">
        <f t="shared" si="16"/>
        <v>235.14414099999999</v>
      </c>
      <c r="AR18" s="2">
        <f t="shared" si="17"/>
        <v>1.7711717999999905</v>
      </c>
      <c r="AS18" s="2">
        <f t="shared" si="18"/>
        <v>3.1370495451152065</v>
      </c>
      <c r="AT18" s="5">
        <v>234.49333333333334</v>
      </c>
      <c r="AU18" s="2">
        <f t="shared" si="19"/>
        <v>5.86598453695483</v>
      </c>
      <c r="AV18" s="2">
        <f t="shared" si="20"/>
        <v>0.4235506189920909</v>
      </c>
    </row>
    <row r="19" spans="1:48" x14ac:dyDescent="0.25">
      <c r="A19">
        <v>2006</v>
      </c>
      <c r="B19" s="5">
        <v>91.319166666666661</v>
      </c>
      <c r="C19" s="2">
        <v>246.9</v>
      </c>
      <c r="D19" s="13"/>
      <c r="E19" s="12"/>
      <c r="F19">
        <f t="shared" si="0"/>
        <v>236.98204116666665</v>
      </c>
      <c r="G19" s="2">
        <f t="shared" si="1"/>
        <v>9.9179588333333584</v>
      </c>
      <c r="H19" s="2">
        <f t="shared" si="2"/>
        <v>98.365907419695191</v>
      </c>
      <c r="I19" s="5">
        <v>234.49333333333334</v>
      </c>
      <c r="J19" s="2">
        <f t="shared" si="3"/>
        <v>153.92537777777775</v>
      </c>
      <c r="K19" s="2">
        <f t="shared" si="4"/>
        <v>6.1936666796945676</v>
      </c>
      <c r="L19" s="2"/>
      <c r="M19" s="2"/>
      <c r="R19" s="5">
        <v>91.319166666666661</v>
      </c>
      <c r="S19" s="2">
        <f t="shared" si="5"/>
        <v>236.98204116666665</v>
      </c>
      <c r="U19">
        <f t="shared" si="6"/>
        <v>236.98204116666665</v>
      </c>
      <c r="V19" s="2">
        <f t="shared" si="7"/>
        <v>0</v>
      </c>
      <c r="W19" s="2">
        <f t="shared" si="8"/>
        <v>0</v>
      </c>
      <c r="X19" s="5">
        <v>251.493333333333</v>
      </c>
      <c r="Y19" s="2">
        <f t="shared" si="9"/>
        <v>210.5776003463522</v>
      </c>
      <c r="Z19" s="2">
        <f t="shared" si="10"/>
        <v>210.5776003463522</v>
      </c>
      <c r="AC19" s="5">
        <v>91.319166666666661</v>
      </c>
      <c r="AD19" s="2">
        <v>246.9</v>
      </c>
      <c r="AF19" s="2">
        <v>234.49333333333334</v>
      </c>
      <c r="AG19" s="2">
        <f t="shared" si="11"/>
        <v>12.406666666666666</v>
      </c>
      <c r="AH19" s="2">
        <f t="shared" si="12"/>
        <v>153.92537777777775</v>
      </c>
      <c r="AI19" s="5">
        <v>234.49333333333334</v>
      </c>
      <c r="AJ19" s="2">
        <f t="shared" si="13"/>
        <v>153.92537777777775</v>
      </c>
      <c r="AK19" s="2">
        <f t="shared" si="14"/>
        <v>0</v>
      </c>
      <c r="AN19" s="5">
        <v>91.319166666666661</v>
      </c>
      <c r="AO19" s="2">
        <f t="shared" si="15"/>
        <v>238.96563293333332</v>
      </c>
      <c r="AQ19" s="5">
        <f t="shared" si="16"/>
        <v>236.98204116666665</v>
      </c>
      <c r="AR19" s="2">
        <f t="shared" si="17"/>
        <v>1.9835917666666774</v>
      </c>
      <c r="AS19" s="2">
        <f t="shared" si="18"/>
        <v>3.9346362967878301</v>
      </c>
      <c r="AT19" s="5">
        <v>234.49333333333334</v>
      </c>
      <c r="AU19" s="2">
        <f t="shared" si="19"/>
        <v>20.001463712160028</v>
      </c>
      <c r="AV19" s="2">
        <f t="shared" si="20"/>
        <v>6.1936666796945676</v>
      </c>
    </row>
    <row r="20" spans="1:48" x14ac:dyDescent="0.25">
      <c r="A20">
        <v>2007</v>
      </c>
      <c r="B20" s="5">
        <v>94.244166666666658</v>
      </c>
      <c r="C20" s="2">
        <v>247.3</v>
      </c>
      <c r="D20" s="13"/>
      <c r="E20" s="12"/>
      <c r="F20">
        <f t="shared" si="0"/>
        <v>238.15730616666667</v>
      </c>
      <c r="G20" s="2">
        <f t="shared" si="1"/>
        <v>9.1426938333333396</v>
      </c>
      <c r="H20" s="2">
        <f t="shared" si="2"/>
        <v>83.588850530071483</v>
      </c>
      <c r="I20" s="5">
        <v>234.49333333333334</v>
      </c>
      <c r="J20" s="2">
        <f t="shared" si="3"/>
        <v>164.01071111111125</v>
      </c>
      <c r="K20" s="2">
        <f t="shared" si="4"/>
        <v>13.424696923404687</v>
      </c>
      <c r="L20" s="2"/>
      <c r="M20" s="2"/>
      <c r="R20" s="5">
        <v>94.244166666666658</v>
      </c>
      <c r="S20" s="2">
        <f t="shared" si="5"/>
        <v>238.15730616666667</v>
      </c>
      <c r="U20">
        <f t="shared" si="6"/>
        <v>238.15730616666667</v>
      </c>
      <c r="V20" s="2">
        <f t="shared" si="7"/>
        <v>0</v>
      </c>
      <c r="W20" s="2">
        <f t="shared" si="8"/>
        <v>0</v>
      </c>
      <c r="X20" s="5">
        <v>252.493333333333</v>
      </c>
      <c r="Y20" s="2">
        <f t="shared" si="9"/>
        <v>205.52167492339495</v>
      </c>
      <c r="Z20" s="2">
        <f t="shared" si="10"/>
        <v>205.52167492339495</v>
      </c>
      <c r="AC20" s="5">
        <v>94.244166666666658</v>
      </c>
      <c r="AD20" s="2">
        <v>247.3</v>
      </c>
      <c r="AF20" s="2">
        <v>234.49333333333334</v>
      </c>
      <c r="AG20" s="2">
        <f t="shared" si="11"/>
        <v>12.806666666666672</v>
      </c>
      <c r="AH20" s="2">
        <f t="shared" si="12"/>
        <v>164.01071111111125</v>
      </c>
      <c r="AI20" s="5">
        <v>234.49333333333334</v>
      </c>
      <c r="AJ20" s="2">
        <f t="shared" si="13"/>
        <v>164.01071111111125</v>
      </c>
      <c r="AK20" s="2">
        <f t="shared" si="14"/>
        <v>0</v>
      </c>
      <c r="AN20" s="5">
        <v>94.244166666666658</v>
      </c>
      <c r="AO20" s="2">
        <f t="shared" si="15"/>
        <v>239.98584493333334</v>
      </c>
      <c r="AQ20" s="5">
        <f t="shared" si="16"/>
        <v>238.15730616666667</v>
      </c>
      <c r="AR20" s="2">
        <f t="shared" si="17"/>
        <v>1.8285387666666679</v>
      </c>
      <c r="AS20" s="2">
        <f t="shared" si="18"/>
        <v>3.3435540212028592</v>
      </c>
      <c r="AT20" s="5">
        <v>234.49333333333334</v>
      </c>
      <c r="AU20" s="2">
        <f t="shared" si="19"/>
        <v>30.167683676134562</v>
      </c>
      <c r="AV20" s="2">
        <f t="shared" si="20"/>
        <v>13.424696923404687</v>
      </c>
    </row>
    <row r="21" spans="1:48" x14ac:dyDescent="0.25">
      <c r="A21">
        <v>2008</v>
      </c>
      <c r="B21" s="5">
        <v>107.07583333333334</v>
      </c>
      <c r="C21" s="2">
        <v>245.4</v>
      </c>
      <c r="D21" s="13"/>
      <c r="E21" s="12"/>
      <c r="F21">
        <f t="shared" si="0"/>
        <v>243.31306983333332</v>
      </c>
      <c r="G21" s="2">
        <f t="shared" si="1"/>
        <v>2.08693016666669</v>
      </c>
      <c r="H21" s="2">
        <f t="shared" si="2"/>
        <v>4.3552775205434582</v>
      </c>
      <c r="I21" s="5">
        <v>234.49333333333334</v>
      </c>
      <c r="J21" s="2">
        <f t="shared" si="3"/>
        <v>118.95537777777777</v>
      </c>
      <c r="K21" s="2">
        <f t="shared" si="4"/>
        <v>77.787751929431835</v>
      </c>
      <c r="L21" s="2"/>
      <c r="M21" s="2"/>
      <c r="R21" s="5">
        <v>107.07583333333334</v>
      </c>
      <c r="S21" s="2">
        <f t="shared" si="5"/>
        <v>243.31306983333332</v>
      </c>
      <c r="U21">
        <f t="shared" si="6"/>
        <v>243.31306983333332</v>
      </c>
      <c r="V21" s="2">
        <f t="shared" si="7"/>
        <v>0</v>
      </c>
      <c r="W21" s="2">
        <f t="shared" si="8"/>
        <v>0</v>
      </c>
      <c r="X21" s="5">
        <v>253.493333333333</v>
      </c>
      <c r="Y21" s="2">
        <f t="shared" si="9"/>
        <v>103.63776492942578</v>
      </c>
      <c r="Z21" s="2">
        <f t="shared" si="10"/>
        <v>103.63776492942578</v>
      </c>
      <c r="AC21" s="5">
        <v>107.07583333333334</v>
      </c>
      <c r="AD21" s="2">
        <v>245.4</v>
      </c>
      <c r="AF21" s="2">
        <v>234.49333333333334</v>
      </c>
      <c r="AG21" s="2">
        <f t="shared" si="11"/>
        <v>10.906666666666666</v>
      </c>
      <c r="AH21" s="2">
        <f t="shared" si="12"/>
        <v>118.95537777777777</v>
      </c>
      <c r="AI21" s="5">
        <v>234.49333333333334</v>
      </c>
      <c r="AJ21" s="2">
        <f t="shared" si="13"/>
        <v>118.95537777777777</v>
      </c>
      <c r="AK21" s="2">
        <f t="shared" si="14"/>
        <v>0</v>
      </c>
      <c r="AN21" s="5">
        <v>107.07583333333334</v>
      </c>
      <c r="AO21" s="2">
        <f t="shared" si="15"/>
        <v>243.73045586666666</v>
      </c>
      <c r="AQ21" s="5">
        <f t="shared" si="16"/>
        <v>243.31306983333332</v>
      </c>
      <c r="AR21" s="2">
        <f t="shared" si="17"/>
        <v>0.41738603333334368</v>
      </c>
      <c r="AS21" s="2">
        <f t="shared" si="18"/>
        <v>0.17421110082174307</v>
      </c>
      <c r="AT21" s="5">
        <v>234.49333333333334</v>
      </c>
      <c r="AU21" s="2">
        <f t="shared" si="19"/>
        <v>85.324432695814167</v>
      </c>
      <c r="AV21" s="2">
        <f t="shared" si="20"/>
        <v>77.787751929431835</v>
      </c>
    </row>
    <row r="22" spans="1:48" x14ac:dyDescent="0.25">
      <c r="A22">
        <v>2009</v>
      </c>
      <c r="B22" s="5">
        <v>99.289585166666669</v>
      </c>
      <c r="C22" s="2">
        <v>244.8</v>
      </c>
      <c r="D22" s="13"/>
      <c r="E22" s="12"/>
      <c r="F22">
        <f t="shared" si="0"/>
        <v>240.18455531996665</v>
      </c>
      <c r="G22" s="2">
        <f t="shared" si="1"/>
        <v>4.6154446800333631</v>
      </c>
      <c r="H22" s="2">
        <f t="shared" si="2"/>
        <v>21.302329594448274</v>
      </c>
      <c r="I22" s="5">
        <v>234.49333333333334</v>
      </c>
      <c r="J22" s="2">
        <f t="shared" si="3"/>
        <v>106.22737777777789</v>
      </c>
      <c r="K22" s="2">
        <f t="shared" si="4"/>
        <v>32.390007701138387</v>
      </c>
      <c r="L22" s="2"/>
      <c r="M22" s="2"/>
      <c r="R22" s="5">
        <v>99.289585166666669</v>
      </c>
      <c r="S22" s="2">
        <f t="shared" si="5"/>
        <v>240.18455531996665</v>
      </c>
      <c r="U22">
        <f t="shared" si="6"/>
        <v>240.18455531996665</v>
      </c>
      <c r="V22" s="2">
        <f t="shared" si="7"/>
        <v>0</v>
      </c>
      <c r="W22" s="2">
        <f t="shared" si="8"/>
        <v>0</v>
      </c>
      <c r="X22" s="5">
        <v>254.493333333333</v>
      </c>
      <c r="Y22" s="2">
        <f t="shared" si="9"/>
        <v>204.74112823579628</v>
      </c>
      <c r="Z22" s="2">
        <f t="shared" si="10"/>
        <v>204.74112823579628</v>
      </c>
      <c r="AC22" s="5">
        <v>99.289585166666669</v>
      </c>
      <c r="AD22" s="2">
        <v>244.8</v>
      </c>
      <c r="AF22" s="2">
        <v>234.49333333333334</v>
      </c>
      <c r="AG22" s="2">
        <f t="shared" si="11"/>
        <v>10.306666666666672</v>
      </c>
      <c r="AH22" s="2">
        <f t="shared" si="12"/>
        <v>106.22737777777789</v>
      </c>
      <c r="AI22" s="5">
        <v>234.49333333333334</v>
      </c>
      <c r="AJ22" s="2">
        <f t="shared" si="13"/>
        <v>106.22737777777789</v>
      </c>
      <c r="AK22" s="2">
        <f t="shared" si="14"/>
        <v>0</v>
      </c>
      <c r="AN22" s="5">
        <v>99.289585166666669</v>
      </c>
      <c r="AO22" s="2">
        <f t="shared" si="15"/>
        <v>241.10764425597333</v>
      </c>
      <c r="AQ22" s="5">
        <f t="shared" si="16"/>
        <v>240.18455531996665</v>
      </c>
      <c r="AR22" s="2">
        <f t="shared" si="17"/>
        <v>0.9230889360066783</v>
      </c>
      <c r="AS22" s="2">
        <f t="shared" si="18"/>
        <v>0.85209318377794141</v>
      </c>
      <c r="AT22" s="5">
        <v>234.49333333333334</v>
      </c>
      <c r="AU22" s="2">
        <f t="shared" si="19"/>
        <v>43.749108981354638</v>
      </c>
      <c r="AV22" s="2">
        <f t="shared" si="20"/>
        <v>32.390007701138387</v>
      </c>
    </row>
    <row r="23" spans="1:48" x14ac:dyDescent="0.25">
      <c r="A23">
        <v>2010</v>
      </c>
      <c r="B23" s="5">
        <v>116.90257100000001</v>
      </c>
      <c r="C23" s="2">
        <v>239.8</v>
      </c>
      <c r="D23" s="13"/>
      <c r="E23" s="12"/>
      <c r="F23">
        <f t="shared" si="0"/>
        <v>247.2614530278</v>
      </c>
      <c r="G23" s="2">
        <f t="shared" si="1"/>
        <v>-7.4614530277999904</v>
      </c>
      <c r="H23" s="2">
        <f t="shared" si="2"/>
        <v>55.673281286065645</v>
      </c>
      <c r="I23" s="5">
        <v>234.49333333333334</v>
      </c>
      <c r="J23" s="2">
        <f t="shared" si="3"/>
        <v>28.160711111111166</v>
      </c>
      <c r="K23" s="2">
        <f t="shared" si="4"/>
        <v>163.02488053222746</v>
      </c>
      <c r="L23" s="2"/>
      <c r="M23" s="2"/>
      <c r="R23" s="5">
        <v>116.90257100000001</v>
      </c>
      <c r="S23" s="2">
        <f t="shared" si="5"/>
        <v>247.2614530278</v>
      </c>
      <c r="U23">
        <f t="shared" si="6"/>
        <v>247.2614530278</v>
      </c>
      <c r="V23" s="2">
        <f t="shared" si="7"/>
        <v>0</v>
      </c>
      <c r="W23" s="2">
        <f t="shared" si="8"/>
        <v>0</v>
      </c>
      <c r="X23" s="5">
        <v>255.493333333333</v>
      </c>
      <c r="Y23" s="2">
        <f t="shared" si="9"/>
        <v>67.763853364622022</v>
      </c>
      <c r="Z23" s="2">
        <f t="shared" si="10"/>
        <v>67.763853364622022</v>
      </c>
      <c r="AC23" s="5">
        <v>116.90257100000001</v>
      </c>
      <c r="AD23" s="2">
        <v>239.8</v>
      </c>
      <c r="AF23" s="2">
        <v>234.49333333333334</v>
      </c>
      <c r="AG23" s="2">
        <f t="shared" si="11"/>
        <v>5.306666666666672</v>
      </c>
      <c r="AH23" s="2">
        <f t="shared" si="12"/>
        <v>28.160711111111166</v>
      </c>
      <c r="AI23" s="5">
        <v>234.49333333333334</v>
      </c>
      <c r="AJ23" s="2">
        <f t="shared" si="13"/>
        <v>28.160711111111166</v>
      </c>
      <c r="AK23" s="2">
        <f t="shared" si="14"/>
        <v>0</v>
      </c>
      <c r="AN23" s="5">
        <v>116.90257100000001</v>
      </c>
      <c r="AO23" s="2">
        <f t="shared" si="15"/>
        <v>245.76916242224002</v>
      </c>
      <c r="AQ23" s="5">
        <f t="shared" si="16"/>
        <v>247.2614530278</v>
      </c>
      <c r="AR23" s="2">
        <f t="shared" si="17"/>
        <v>-1.4922906055599867</v>
      </c>
      <c r="AS23" s="2">
        <f t="shared" si="18"/>
        <v>2.2269312514425921</v>
      </c>
      <c r="AT23" s="5">
        <v>234.49333333333334</v>
      </c>
      <c r="AU23" s="2">
        <f t="shared" si="19"/>
        <v>127.14432164223395</v>
      </c>
      <c r="AV23" s="2">
        <f t="shared" si="20"/>
        <v>163.02488053222746</v>
      </c>
    </row>
    <row r="24" spans="1:48" x14ac:dyDescent="0.25">
      <c r="A24">
        <v>2011</v>
      </c>
      <c r="B24" s="5">
        <v>133.26879017706662</v>
      </c>
      <c r="C24" s="2">
        <v>240.7</v>
      </c>
      <c r="D24" s="13"/>
      <c r="E24" s="12"/>
      <c r="F24">
        <f t="shared" si="0"/>
        <v>253.83739989314535</v>
      </c>
      <c r="G24" s="2">
        <f t="shared" si="1"/>
        <v>-13.137399893145357</v>
      </c>
      <c r="H24" s="2">
        <f t="shared" si="2"/>
        <v>172.59127595241563</v>
      </c>
      <c r="I24" s="5">
        <v>234.49333333333334</v>
      </c>
      <c r="J24" s="2">
        <f t="shared" si="3"/>
        <v>38.522711111110894</v>
      </c>
      <c r="K24" s="2">
        <f t="shared" si="4"/>
        <v>374.19291107043711</v>
      </c>
      <c r="L24" s="2"/>
      <c r="M24" s="2"/>
      <c r="R24" s="5">
        <v>133.26879017706662</v>
      </c>
      <c r="S24" s="2">
        <f t="shared" si="5"/>
        <v>253.83739989314535</v>
      </c>
      <c r="U24">
        <f t="shared" si="6"/>
        <v>253.83739989314535</v>
      </c>
      <c r="V24" s="2">
        <f t="shared" si="7"/>
        <v>0</v>
      </c>
      <c r="W24" s="2">
        <f t="shared" si="8"/>
        <v>0</v>
      </c>
      <c r="X24" s="5">
        <v>256.493333333333</v>
      </c>
      <c r="Y24" s="2">
        <f t="shared" si="9"/>
        <v>7.0539824387070196</v>
      </c>
      <c r="Z24" s="2">
        <f t="shared" si="10"/>
        <v>7.0539824387070196</v>
      </c>
      <c r="AC24" s="5">
        <v>133.26879017706662</v>
      </c>
      <c r="AD24" s="2">
        <v>240.7</v>
      </c>
      <c r="AF24" s="2">
        <v>234.49333333333334</v>
      </c>
      <c r="AG24" s="2">
        <f t="shared" si="11"/>
        <v>6.2066666666666492</v>
      </c>
      <c r="AH24" s="2">
        <f t="shared" si="12"/>
        <v>38.522711111110894</v>
      </c>
      <c r="AI24" s="5">
        <v>234.49333333333334</v>
      </c>
      <c r="AJ24" s="2">
        <f t="shared" si="13"/>
        <v>38.522711111110894</v>
      </c>
      <c r="AK24" s="2">
        <f t="shared" si="14"/>
        <v>0</v>
      </c>
      <c r="AN24" s="5">
        <v>133.26879017706662</v>
      </c>
      <c r="AO24" s="2">
        <f t="shared" si="15"/>
        <v>251.20991991451626</v>
      </c>
      <c r="AQ24" s="5">
        <f t="shared" si="16"/>
        <v>253.83739989314535</v>
      </c>
      <c r="AR24" s="2">
        <f t="shared" si="17"/>
        <v>-2.6274799786290828</v>
      </c>
      <c r="AS24" s="2">
        <f t="shared" si="18"/>
        <v>6.9036510380966849</v>
      </c>
      <c r="AT24" s="5">
        <v>234.49333333333334</v>
      </c>
      <c r="AU24" s="2">
        <f t="shared" si="19"/>
        <v>279.44426692618498</v>
      </c>
      <c r="AV24" s="2">
        <f t="shared" si="20"/>
        <v>374.19291107043711</v>
      </c>
    </row>
    <row r="25" spans="1:48" x14ac:dyDescent="0.25">
      <c r="A25">
        <v>2012</v>
      </c>
      <c r="B25" s="5">
        <v>135.39054723385979</v>
      </c>
      <c r="C25" s="2">
        <v>240.3</v>
      </c>
      <c r="D25" s="13"/>
      <c r="E25" s="12"/>
      <c r="F25">
        <f t="shared" si="0"/>
        <v>254.68992187856486</v>
      </c>
      <c r="G25" s="2">
        <f t="shared" si="1"/>
        <v>-14.389921878564849</v>
      </c>
      <c r="H25" s="2">
        <f t="shared" si="2"/>
        <v>207.0698516711993</v>
      </c>
      <c r="I25" s="5">
        <v>234.49333333333334</v>
      </c>
      <c r="J25" s="2">
        <f t="shared" si="3"/>
        <v>33.717377777777841</v>
      </c>
      <c r="K25" s="2">
        <f t="shared" si="4"/>
        <v>407.90218886537707</v>
      </c>
      <c r="L25" s="2"/>
      <c r="M25" s="2"/>
      <c r="R25" s="5">
        <v>135.39054723385979</v>
      </c>
      <c r="S25" s="2">
        <f t="shared" si="5"/>
        <v>254.68992187856486</v>
      </c>
      <c r="U25">
        <f t="shared" si="6"/>
        <v>254.68992187856486</v>
      </c>
      <c r="V25" s="2">
        <f t="shared" si="7"/>
        <v>0</v>
      </c>
      <c r="W25" s="2">
        <f t="shared" si="8"/>
        <v>0</v>
      </c>
      <c r="X25" s="5">
        <v>257.493333333333</v>
      </c>
      <c r="Y25" s="2">
        <f t="shared" si="9"/>
        <v>7.8591157847252102</v>
      </c>
      <c r="Z25" s="2">
        <f t="shared" si="10"/>
        <v>7.8591157847252102</v>
      </c>
      <c r="AC25" s="5">
        <v>135.39054723385979</v>
      </c>
      <c r="AD25" s="2">
        <v>240.3</v>
      </c>
      <c r="AF25" s="2">
        <v>234.49333333333334</v>
      </c>
      <c r="AG25" s="2">
        <f t="shared" si="11"/>
        <v>5.806666666666672</v>
      </c>
      <c r="AH25" s="2">
        <f t="shared" si="12"/>
        <v>33.717377777777841</v>
      </c>
      <c r="AI25" s="5">
        <v>234.49333333333334</v>
      </c>
      <c r="AJ25" s="2">
        <f t="shared" si="13"/>
        <v>33.717377777777841</v>
      </c>
      <c r="AK25" s="2">
        <f t="shared" si="14"/>
        <v>0</v>
      </c>
      <c r="AN25" s="5">
        <v>135.39054723385979</v>
      </c>
      <c r="AO25" s="2">
        <f t="shared" si="15"/>
        <v>251.81193750285189</v>
      </c>
      <c r="AQ25" s="5">
        <f t="shared" si="16"/>
        <v>254.68992187856486</v>
      </c>
      <c r="AR25" s="2">
        <f t="shared" si="17"/>
        <v>-2.8779843757129697</v>
      </c>
      <c r="AS25" s="2">
        <f t="shared" si="18"/>
        <v>8.2827940668479716</v>
      </c>
      <c r="AT25" s="5">
        <v>234.49333333333334</v>
      </c>
      <c r="AU25" s="2">
        <f t="shared" si="19"/>
        <v>299.93405038046535</v>
      </c>
      <c r="AV25" s="2">
        <f t="shared" si="20"/>
        <v>407.90218886537707</v>
      </c>
    </row>
    <row r="26" spans="1:48" x14ac:dyDescent="0.25">
      <c r="A26">
        <v>2013</v>
      </c>
      <c r="B26" s="5">
        <v>134.14527800000002</v>
      </c>
      <c r="C26" s="2">
        <v>240</v>
      </c>
      <c r="D26" s="13"/>
      <c r="E26" s="12"/>
      <c r="F26">
        <f t="shared" si="0"/>
        <v>254.18957270039999</v>
      </c>
      <c r="G26" s="2">
        <f t="shared" si="1"/>
        <v>-14.189572700399992</v>
      </c>
      <c r="H26" s="2">
        <f t="shared" si="2"/>
        <v>201.34397341993673</v>
      </c>
      <c r="I26" s="5">
        <v>234.49333333333334</v>
      </c>
      <c r="J26" s="2">
        <f t="shared" si="3"/>
        <v>30.323377777777711</v>
      </c>
      <c r="K26" s="2">
        <f t="shared" si="4"/>
        <v>387.9418452047862</v>
      </c>
      <c r="L26" s="2"/>
      <c r="M26" s="2"/>
      <c r="R26" s="5">
        <v>134.14527800000002</v>
      </c>
      <c r="S26" s="2">
        <f t="shared" si="5"/>
        <v>254.18957270039999</v>
      </c>
      <c r="U26">
        <f t="shared" si="6"/>
        <v>254.18957270039999</v>
      </c>
      <c r="V26" s="2">
        <f t="shared" si="7"/>
        <v>0</v>
      </c>
      <c r="W26" s="2">
        <f t="shared" si="8"/>
        <v>0</v>
      </c>
      <c r="X26" s="5">
        <v>258.493333333333</v>
      </c>
      <c r="Y26" s="2">
        <f t="shared" si="9"/>
        <v>18.522355585583909</v>
      </c>
      <c r="Z26" s="2">
        <f t="shared" si="10"/>
        <v>18.522355585583909</v>
      </c>
      <c r="AC26" s="5">
        <v>134.14527800000002</v>
      </c>
      <c r="AD26" s="2">
        <v>240</v>
      </c>
      <c r="AF26" s="2">
        <v>234.49333333333334</v>
      </c>
      <c r="AG26" s="2">
        <f t="shared" si="11"/>
        <v>5.5066666666666606</v>
      </c>
      <c r="AH26" s="2">
        <f t="shared" si="12"/>
        <v>30.323377777777711</v>
      </c>
      <c r="AI26" s="5">
        <v>234.49333333333334</v>
      </c>
      <c r="AJ26" s="2">
        <f t="shared" si="13"/>
        <v>30.323377777777711</v>
      </c>
      <c r="AK26" s="2">
        <f t="shared" si="14"/>
        <v>0</v>
      </c>
      <c r="AN26" s="5">
        <v>134.14527800000002</v>
      </c>
      <c r="AO26" s="2">
        <f t="shared" si="15"/>
        <v>251.35165816032</v>
      </c>
      <c r="AQ26" s="5">
        <f t="shared" si="16"/>
        <v>254.18957270039999</v>
      </c>
      <c r="AR26" s="2">
        <f t="shared" si="17"/>
        <v>-2.8379145400799928</v>
      </c>
      <c r="AS26" s="2">
        <f t="shared" si="18"/>
        <v>8.0537589367974363</v>
      </c>
      <c r="AT26" s="5">
        <v>234.49333333333334</v>
      </c>
      <c r="AU26" s="2">
        <f t="shared" si="19"/>
        <v>284.20311597219478</v>
      </c>
      <c r="AV26" s="2">
        <f t="shared" si="20"/>
        <v>387.9418452047862</v>
      </c>
    </row>
    <row r="27" spans="1:48" x14ac:dyDescent="0.25">
      <c r="A27">
        <v>2014</v>
      </c>
      <c r="B27" s="5">
        <v>127.49585293777761</v>
      </c>
      <c r="C27" s="2">
        <v>245</v>
      </c>
      <c r="D27" s="13"/>
      <c r="E27" s="12"/>
      <c r="F27">
        <f t="shared" si="0"/>
        <v>251.51783371039903</v>
      </c>
      <c r="G27" s="2">
        <f t="shared" si="1"/>
        <v>-6.5178337103990316</v>
      </c>
      <c r="H27" s="2">
        <f t="shared" si="2"/>
        <v>42.48215627641401</v>
      </c>
      <c r="I27" s="5">
        <v>234.49333333333334</v>
      </c>
      <c r="J27" s="2">
        <f t="shared" si="3"/>
        <v>110.39004444444431</v>
      </c>
      <c r="K27" s="2">
        <f t="shared" si="4"/>
        <v>289.83361308870991</v>
      </c>
      <c r="L27" s="2"/>
      <c r="M27" s="2"/>
      <c r="R27" s="5">
        <v>127.49585293777761</v>
      </c>
      <c r="S27" s="2">
        <f t="shared" si="5"/>
        <v>251.51783371039903</v>
      </c>
      <c r="U27">
        <f t="shared" si="6"/>
        <v>251.51783371039903</v>
      </c>
      <c r="V27" s="2">
        <f t="shared" si="7"/>
        <v>0</v>
      </c>
      <c r="W27" s="2">
        <f t="shared" si="8"/>
        <v>0</v>
      </c>
      <c r="X27" s="5">
        <v>259.493333333333</v>
      </c>
      <c r="Y27" s="2">
        <f t="shared" si="9"/>
        <v>63.608594235419844</v>
      </c>
      <c r="Z27" s="2">
        <f t="shared" si="10"/>
        <v>63.608594235419844</v>
      </c>
      <c r="AC27" s="5">
        <v>127.49585293777761</v>
      </c>
      <c r="AD27" s="2">
        <v>245</v>
      </c>
      <c r="AF27" s="2">
        <v>234.49333333333334</v>
      </c>
      <c r="AG27" s="2">
        <f t="shared" si="11"/>
        <v>10.506666666666661</v>
      </c>
      <c r="AH27" s="2">
        <f t="shared" si="12"/>
        <v>110.39004444444431</v>
      </c>
      <c r="AI27" s="5">
        <v>234.49333333333334</v>
      </c>
      <c r="AJ27" s="2">
        <f t="shared" si="13"/>
        <v>110.39004444444431</v>
      </c>
      <c r="AK27" s="2">
        <f t="shared" si="14"/>
        <v>0</v>
      </c>
      <c r="AN27" s="5">
        <v>127.49585293777761</v>
      </c>
      <c r="AO27" s="2">
        <f t="shared" si="15"/>
        <v>250.21426696831924</v>
      </c>
      <c r="AQ27" s="5">
        <f t="shared" si="16"/>
        <v>251.51783371039903</v>
      </c>
      <c r="AR27" s="2">
        <f t="shared" si="17"/>
        <v>-1.3035667420797949</v>
      </c>
      <c r="AS27" s="2">
        <f t="shared" si="18"/>
        <v>1.6992862510565307</v>
      </c>
      <c r="AT27" s="5">
        <v>234.49333333333334</v>
      </c>
      <c r="AU27" s="2">
        <f t="shared" si="19"/>
        <v>247.14775435563089</v>
      </c>
      <c r="AV27" s="2">
        <f t="shared" si="20"/>
        <v>289.83361308870991</v>
      </c>
    </row>
    <row r="28" spans="1:48" x14ac:dyDescent="0.25">
      <c r="A28">
        <v>2015</v>
      </c>
      <c r="B28" s="5">
        <v>111.130760150684</v>
      </c>
      <c r="C28" s="2">
        <v>247.7</v>
      </c>
      <c r="D28" s="13"/>
      <c r="E28" s="12"/>
      <c r="F28">
        <f t="shared" si="0"/>
        <v>244.94233942854481</v>
      </c>
      <c r="G28" s="2">
        <f t="shared" si="1"/>
        <v>2.7576605714551761</v>
      </c>
      <c r="H28" s="2">
        <f t="shared" si="2"/>
        <v>7.6046918273584883</v>
      </c>
      <c r="I28" s="5">
        <v>234.49333333333334</v>
      </c>
      <c r="J28" s="2">
        <f t="shared" si="3"/>
        <v>174.416044444444</v>
      </c>
      <c r="K28" s="2">
        <f t="shared" si="4"/>
        <v>109.18172837776652</v>
      </c>
      <c r="L28" s="2"/>
      <c r="M28" s="2"/>
      <c r="R28" s="5">
        <v>111.130760150684</v>
      </c>
      <c r="S28" s="2">
        <f t="shared" si="5"/>
        <v>244.94233942854481</v>
      </c>
      <c r="U28">
        <f t="shared" si="6"/>
        <v>244.94233942854481</v>
      </c>
      <c r="V28" s="2">
        <f t="shared" si="7"/>
        <v>0</v>
      </c>
      <c r="W28" s="2">
        <f t="shared" si="8"/>
        <v>0</v>
      </c>
      <c r="X28" s="5">
        <v>260.493333333333</v>
      </c>
      <c r="Y28" s="2">
        <f t="shared" si="9"/>
        <v>241.83341142675931</v>
      </c>
      <c r="Z28" s="2">
        <f t="shared" si="10"/>
        <v>241.83341142675931</v>
      </c>
      <c r="AC28" s="5">
        <v>111.130760150684</v>
      </c>
      <c r="AD28" s="2">
        <v>247.7</v>
      </c>
      <c r="AF28" s="2">
        <v>234.49333333333334</v>
      </c>
      <c r="AG28" s="2">
        <f t="shared" si="11"/>
        <v>13.206666666666649</v>
      </c>
      <c r="AH28" s="2">
        <f t="shared" si="12"/>
        <v>174.416044444444</v>
      </c>
      <c r="AI28" s="5">
        <v>234.49333333333334</v>
      </c>
      <c r="AJ28" s="2">
        <f t="shared" si="13"/>
        <v>174.416044444444</v>
      </c>
      <c r="AK28" s="2">
        <f t="shared" si="14"/>
        <v>0</v>
      </c>
      <c r="AN28" s="5">
        <v>111.130760150684</v>
      </c>
      <c r="AO28" s="2">
        <f t="shared" si="15"/>
        <v>245.49387154283585</v>
      </c>
      <c r="AQ28" s="5">
        <f t="shared" si="16"/>
        <v>244.94233942854481</v>
      </c>
      <c r="AR28" s="2">
        <f t="shared" si="17"/>
        <v>0.55153211429103521</v>
      </c>
      <c r="AS28" s="2">
        <f t="shared" si="18"/>
        <v>0.30418767309433953</v>
      </c>
      <c r="AT28" s="5">
        <v>234.49333333333334</v>
      </c>
      <c r="AU28" s="2">
        <f t="shared" si="19"/>
        <v>121.01184089872466</v>
      </c>
      <c r="AV28" s="2">
        <f t="shared" si="20"/>
        <v>109.18172837776652</v>
      </c>
    </row>
    <row r="29" spans="1:48" x14ac:dyDescent="0.25">
      <c r="A29">
        <v>2016</v>
      </c>
      <c r="B29" s="5">
        <v>108.84564031566259</v>
      </c>
      <c r="C29" s="2">
        <v>251.6</v>
      </c>
      <c r="D29" s="13"/>
      <c r="E29" s="12"/>
      <c r="F29">
        <f t="shared" si="0"/>
        <v>244.02417827883323</v>
      </c>
      <c r="G29" s="2">
        <f t="shared" si="1"/>
        <v>7.5758217211667613</v>
      </c>
      <c r="H29" s="2">
        <f t="shared" si="2"/>
        <v>57.393074750902109</v>
      </c>
      <c r="I29" s="5">
        <v>234.49333333333334</v>
      </c>
      <c r="J29" s="2">
        <f t="shared" si="3"/>
        <v>292.63804444444406</v>
      </c>
      <c r="K29" s="2">
        <f t="shared" si="4"/>
        <v>90.837005375160871</v>
      </c>
      <c r="L29" s="2"/>
      <c r="M29" s="2"/>
      <c r="R29" s="5">
        <v>108.84564031566259</v>
      </c>
      <c r="S29" s="2">
        <f t="shared" si="5"/>
        <v>244.02417827883323</v>
      </c>
      <c r="U29">
        <f t="shared" si="6"/>
        <v>244.02417827883323</v>
      </c>
      <c r="V29" s="2">
        <f t="shared" si="7"/>
        <v>0</v>
      </c>
      <c r="W29" s="2">
        <f t="shared" si="8"/>
        <v>0</v>
      </c>
      <c r="X29" s="5">
        <v>261.493333333333</v>
      </c>
      <c r="Y29" s="2">
        <f t="shared" si="9"/>
        <v>305.17137831815472</v>
      </c>
      <c r="Z29" s="2">
        <f t="shared" si="10"/>
        <v>305.17137831815472</v>
      </c>
      <c r="AC29" s="5">
        <v>108.84564031566259</v>
      </c>
      <c r="AD29" s="2">
        <v>251.6</v>
      </c>
      <c r="AF29" s="2">
        <v>234.49333333333334</v>
      </c>
      <c r="AG29" s="2">
        <f t="shared" si="11"/>
        <v>17.106666666666655</v>
      </c>
      <c r="AH29" s="2">
        <f t="shared" si="12"/>
        <v>292.63804444444406</v>
      </c>
      <c r="AI29" s="5">
        <v>234.49333333333334</v>
      </c>
      <c r="AJ29" s="2">
        <f t="shared" si="13"/>
        <v>292.63804444444406</v>
      </c>
      <c r="AK29" s="2">
        <f t="shared" si="14"/>
        <v>0</v>
      </c>
      <c r="AN29" s="5">
        <v>108.84564031566259</v>
      </c>
      <c r="AO29" s="2">
        <f t="shared" si="15"/>
        <v>245.53934262306657</v>
      </c>
      <c r="AQ29" s="5">
        <f t="shared" si="16"/>
        <v>244.02417827883323</v>
      </c>
      <c r="AR29" s="2">
        <f t="shared" si="17"/>
        <v>1.5151643442333409</v>
      </c>
      <c r="AS29" s="2">
        <f t="shared" si="18"/>
        <v>2.2957229900360501</v>
      </c>
      <c r="AT29" s="5">
        <v>234.49333333333334</v>
      </c>
      <c r="AU29" s="2">
        <f t="shared" si="19"/>
        <v>122.01432122887292</v>
      </c>
      <c r="AV29" s="2">
        <f t="shared" si="20"/>
        <v>90.837005375160871</v>
      </c>
    </row>
    <row r="30" spans="1:48" x14ac:dyDescent="0.25">
      <c r="A30">
        <v>2017</v>
      </c>
      <c r="B30" s="5">
        <v>117.58888261579467</v>
      </c>
      <c r="C30" s="2">
        <v>254.4</v>
      </c>
      <c r="D30" s="13"/>
      <c r="E30" s="12"/>
      <c r="F30">
        <f t="shared" si="0"/>
        <v>247.5372130350263</v>
      </c>
      <c r="G30" s="2">
        <f t="shared" si="1"/>
        <v>6.8627869649737079</v>
      </c>
      <c r="H30" s="2">
        <f t="shared" si="2"/>
        <v>47.097844926613035</v>
      </c>
      <c r="I30" s="5">
        <v>234.49333333333334</v>
      </c>
      <c r="J30" s="2">
        <f t="shared" si="3"/>
        <v>396.27537777777775</v>
      </c>
      <c r="K30" s="2">
        <f t="shared" si="4"/>
        <v>170.14279767223758</v>
      </c>
      <c r="L30" s="2"/>
      <c r="M30" s="2"/>
      <c r="R30" s="5">
        <v>117.58888261579467</v>
      </c>
      <c r="S30" s="2">
        <f t="shared" si="5"/>
        <v>247.5372130350263</v>
      </c>
      <c r="U30">
        <f t="shared" si="6"/>
        <v>247.5372130350263</v>
      </c>
      <c r="V30" s="2">
        <f t="shared" si="7"/>
        <v>0</v>
      </c>
      <c r="W30" s="2">
        <f t="shared" si="8"/>
        <v>0</v>
      </c>
      <c r="X30" s="5">
        <v>262.493333333333</v>
      </c>
      <c r="Y30" s="2">
        <f t="shared" si="9"/>
        <v>223.6855343774217</v>
      </c>
      <c r="Z30" s="2">
        <f t="shared" si="10"/>
        <v>223.6855343774217</v>
      </c>
      <c r="AC30" s="5">
        <v>117.58888261579467</v>
      </c>
      <c r="AD30" s="2">
        <v>254.4</v>
      </c>
      <c r="AF30" s="2">
        <v>234.49333333333334</v>
      </c>
      <c r="AG30" s="2">
        <f t="shared" si="11"/>
        <v>19.906666666666666</v>
      </c>
      <c r="AH30" s="2">
        <f t="shared" si="12"/>
        <v>396.27537777777775</v>
      </c>
      <c r="AI30" s="5">
        <v>234.49333333333334</v>
      </c>
      <c r="AJ30" s="2">
        <f t="shared" si="13"/>
        <v>396.27537777777775</v>
      </c>
      <c r="AK30" s="2">
        <f t="shared" si="14"/>
        <v>0</v>
      </c>
      <c r="AN30" s="5">
        <v>117.58888261579467</v>
      </c>
      <c r="AO30" s="2">
        <f t="shared" si="15"/>
        <v>248.90977042802103</v>
      </c>
      <c r="AQ30" s="5">
        <f t="shared" si="16"/>
        <v>247.5372130350263</v>
      </c>
      <c r="AR30" s="2">
        <f t="shared" si="17"/>
        <v>1.3725573929947359</v>
      </c>
      <c r="AS30" s="2">
        <f t="shared" si="18"/>
        <v>1.8839137970645059</v>
      </c>
      <c r="AT30" s="5">
        <v>234.49333333333334</v>
      </c>
      <c r="AU30" s="2">
        <f t="shared" si="19"/>
        <v>207.83365850508736</v>
      </c>
      <c r="AV30" s="2">
        <f t="shared" si="20"/>
        <v>170.14279767223758</v>
      </c>
    </row>
    <row r="31" spans="1:48" x14ac:dyDescent="0.25">
      <c r="A31">
        <v>2018</v>
      </c>
      <c r="B31" s="5">
        <v>125.19597119936215</v>
      </c>
      <c r="C31" s="2">
        <v>255</v>
      </c>
      <c r="D31" s="13"/>
      <c r="E31" s="12"/>
      <c r="F31">
        <f t="shared" si="0"/>
        <v>250.59374122790371</v>
      </c>
      <c r="G31" s="2">
        <f t="shared" si="1"/>
        <v>4.4062587720962938</v>
      </c>
      <c r="H31" s="2">
        <f t="shared" si="2"/>
        <v>19.415116366675537</v>
      </c>
      <c r="I31" s="5">
        <v>234.49333333333334</v>
      </c>
      <c r="J31" s="2">
        <f t="shared" si="3"/>
        <v>420.52337777777751</v>
      </c>
      <c r="K31" s="2">
        <f t="shared" si="4"/>
        <v>259.22313437154378</v>
      </c>
      <c r="L31" s="2"/>
      <c r="M31" s="2"/>
      <c r="R31" s="5">
        <v>125.19597119936215</v>
      </c>
      <c r="S31" s="2">
        <f t="shared" si="5"/>
        <v>250.59374122790371</v>
      </c>
      <c r="U31">
        <f t="shared" si="6"/>
        <v>250.59374122790371</v>
      </c>
      <c r="V31" s="2">
        <f t="shared" si="7"/>
        <v>0</v>
      </c>
      <c r="W31" s="2">
        <f t="shared" si="8"/>
        <v>0</v>
      </c>
      <c r="X31" s="5">
        <v>263.493333333333</v>
      </c>
      <c r="Y31" s="2">
        <f t="shared" si="9"/>
        <v>166.39947648645372</v>
      </c>
      <c r="Z31" s="2">
        <f t="shared" si="10"/>
        <v>166.39947648645372</v>
      </c>
      <c r="AC31" s="5">
        <v>125.19597119936215</v>
      </c>
      <c r="AD31" s="2">
        <v>255</v>
      </c>
      <c r="AF31" s="2">
        <v>234.49333333333334</v>
      </c>
      <c r="AG31" s="2">
        <f t="shared" si="11"/>
        <v>20.506666666666661</v>
      </c>
      <c r="AH31" s="2">
        <f t="shared" si="12"/>
        <v>420.52337777777751</v>
      </c>
      <c r="AI31" s="5">
        <v>234.49333333333334</v>
      </c>
      <c r="AJ31" s="2">
        <f t="shared" si="13"/>
        <v>420.52337777777751</v>
      </c>
      <c r="AK31" s="2">
        <f t="shared" si="14"/>
        <v>0</v>
      </c>
      <c r="AN31" s="5">
        <v>125.19597119936215</v>
      </c>
      <c r="AO31" s="2">
        <f t="shared" si="15"/>
        <v>251.47499298232296</v>
      </c>
      <c r="AQ31" s="5">
        <f t="shared" si="16"/>
        <v>250.59374122790371</v>
      </c>
      <c r="AR31" s="2">
        <f t="shared" si="17"/>
        <v>0.88125175441925307</v>
      </c>
      <c r="AS31" s="2">
        <f t="shared" si="18"/>
        <v>0.77660465466701156</v>
      </c>
      <c r="AT31" s="5">
        <v>234.49333333333334</v>
      </c>
      <c r="AU31" s="2">
        <f t="shared" si="19"/>
        <v>288.37676443412226</v>
      </c>
      <c r="AV31" s="2">
        <f t="shared" si="20"/>
        <v>259.22313437154378</v>
      </c>
    </row>
    <row r="32" spans="1:48" s="10" customFormat="1" x14ac:dyDescent="0.25">
      <c r="A32" s="10" t="s">
        <v>23</v>
      </c>
      <c r="G32" s="11">
        <f>SUM(G2:G31)</f>
        <v>0.1707823327496385</v>
      </c>
      <c r="H32" s="11">
        <f>SUM(H2:H31)</f>
        <v>2154.6777431328737</v>
      </c>
      <c r="I32" s="11"/>
      <c r="J32" s="11">
        <f>SUM(J2:J31)</f>
        <v>6624.6986666666689</v>
      </c>
      <c r="K32" s="11">
        <f>SUM(K2:K31)</f>
        <v>4469.009888331344</v>
      </c>
      <c r="L32" s="11"/>
      <c r="M32" s="11"/>
      <c r="S32" s="11">
        <f>SUM(S2:S31)</f>
        <v>7034.6292176672496</v>
      </c>
      <c r="V32" s="11">
        <f>SUM(V2:V31)</f>
        <v>0</v>
      </c>
      <c r="W32" s="11">
        <f>SUM(W2:W31)</f>
        <v>0</v>
      </c>
      <c r="Y32" s="11">
        <f>SUM(Y2:Y31)</f>
        <v>6982.5045286587265</v>
      </c>
      <c r="Z32" s="11">
        <f>SUM(Z2:Z31)</f>
        <v>6982.5045286587265</v>
      </c>
      <c r="AD32" s="11"/>
      <c r="AG32" s="11">
        <f>SUM(AG2:AG31)</f>
        <v>-1.4210854715202004E-13</v>
      </c>
      <c r="AH32" s="11">
        <f>SUM(AH2:AH31)</f>
        <v>6624.6986666666689</v>
      </c>
      <c r="AJ32" s="11">
        <f>SUM(AJ2:AJ31)</f>
        <v>6624.6986666666689</v>
      </c>
      <c r="AK32" s="11">
        <f>SUM(AK2:AK31)</f>
        <v>0</v>
      </c>
      <c r="AR32" s="11">
        <f>SUM(AR2:AR31)</f>
        <v>3.4156466549944753E-2</v>
      </c>
      <c r="AS32" s="11">
        <f>SUM(AS2:AS31)</f>
        <v>86.187109725314969</v>
      </c>
      <c r="AU32" s="11">
        <f>SUM(AU2:AU31)</f>
        <v>4555.3992050971492</v>
      </c>
      <c r="AV32" s="11">
        <f>SUM(AV2:AV31)</f>
        <v>4469.009888331344</v>
      </c>
    </row>
    <row r="33" spans="1:44" x14ac:dyDescent="0.25">
      <c r="A33" t="s">
        <v>22</v>
      </c>
      <c r="B33" s="5">
        <f>AVERAGE(B2:B31)</f>
        <v>85.111101515451352</v>
      </c>
      <c r="C33" s="5">
        <f>AVERAGE(C2:C31)</f>
        <v>234.49333333333334</v>
      </c>
      <c r="D33" s="5"/>
      <c r="E33" s="9"/>
      <c r="F33" s="5">
        <f>AVERAGE(F2:F31)</f>
        <v>234.48764058890831</v>
      </c>
      <c r="G33" s="5">
        <f>AVERAGE(G2:G31)</f>
        <v>5.6927444249879498E-3</v>
      </c>
      <c r="K33" s="2"/>
      <c r="S33" s="5">
        <f>AVERAGE(S2:S31)</f>
        <v>234.48764058890831</v>
      </c>
      <c r="U33" s="5">
        <f>AVERAGE(U2:U31)</f>
        <v>234.48764058890831</v>
      </c>
      <c r="V33" s="5"/>
      <c r="AD33" s="5"/>
      <c r="AF33" s="5">
        <f>AVERAGE(AF2:AF31)</f>
        <v>234.49333333333348</v>
      </c>
      <c r="AG33" s="5"/>
      <c r="AQ33" s="5">
        <f>AVERAGE(AQ2:AQ31)</f>
        <v>234.48764058890831</v>
      </c>
      <c r="AR33" s="5"/>
    </row>
    <row r="34" spans="1:44" x14ac:dyDescent="0.25">
      <c r="A34" t="s">
        <v>21</v>
      </c>
      <c r="B34" s="5">
        <f>_xlfn.STDEV.S(B2:B31)</f>
        <v>30.895603234220975</v>
      </c>
      <c r="C34" s="5">
        <f>_xlfn.STDEV.S(C2:C31)</f>
        <v>15.114161738497817</v>
      </c>
      <c r="D34" s="5"/>
      <c r="F34" s="5">
        <f>_xlfn.STDEV.S(F2:F31)</f>
        <v>12.413853379509984</v>
      </c>
      <c r="G34" s="5">
        <f>_xlfn.STDEV.S(G2:G31)</f>
        <v>8.6196983124115025</v>
      </c>
      <c r="K34" s="2"/>
      <c r="S34" s="5">
        <f>_xlfn.STDEV.S(S2:S31)</f>
        <v>12.413853379509984</v>
      </c>
      <c r="U34" s="5">
        <f>_xlfn.STDEV.S(U2:U31)</f>
        <v>12.413853379509984</v>
      </c>
      <c r="V34" s="5"/>
      <c r="AD34" s="5"/>
      <c r="AF34" s="5">
        <f>_xlfn.STDEV.S(AF2:AF31)</f>
        <v>1.4453792906454275E-13</v>
      </c>
      <c r="AG34" s="5"/>
      <c r="AQ34" s="5">
        <f>_xlfn.STDEV.S(AQ2:AQ31)</f>
        <v>12.413853379509984</v>
      </c>
      <c r="AR34" s="5"/>
    </row>
    <row r="35" spans="1:44" s="7" customFormat="1" x14ac:dyDescent="0.25">
      <c r="A35" s="7" t="s">
        <v>20</v>
      </c>
      <c r="F35" s="7">
        <f>K32/J32</f>
        <v>0.67459821392600838</v>
      </c>
      <c r="U35" s="8">
        <f>Z32/Y32</f>
        <v>1</v>
      </c>
      <c r="AF35" s="8">
        <f>AK32/AJ32</f>
        <v>0</v>
      </c>
      <c r="AQ35" s="8">
        <f>AV32/AU32</f>
        <v>0.98103584057591653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35E4-AED7-405B-98C5-B3B4B8DA44F9}">
  <dimension ref="A1:AL43"/>
  <sheetViews>
    <sheetView tabSelected="1" workbookViewId="0"/>
  </sheetViews>
  <sheetFormatPr defaultRowHeight="15" x14ac:dyDescent="0.25"/>
  <sheetData>
    <row r="1" spans="1:38" x14ac:dyDescent="0.25">
      <c r="A1" t="s">
        <v>0</v>
      </c>
      <c r="B1" t="s">
        <v>1</v>
      </c>
      <c r="D1" t="s">
        <v>0</v>
      </c>
      <c r="E1" t="s">
        <v>13</v>
      </c>
      <c r="G1" t="s">
        <v>0</v>
      </c>
      <c r="H1" t="s">
        <v>14</v>
      </c>
      <c r="R1" t="s">
        <v>11</v>
      </c>
      <c r="S1" t="s">
        <v>12</v>
      </c>
      <c r="V1" t="s">
        <v>0</v>
      </c>
      <c r="W1" t="s">
        <v>1</v>
      </c>
      <c r="X1" t="s">
        <v>51</v>
      </c>
      <c r="Y1" t="s">
        <v>52</v>
      </c>
      <c r="Z1" t="s">
        <v>53</v>
      </c>
      <c r="AB1" t="s">
        <v>0</v>
      </c>
      <c r="AC1" t="s">
        <v>13</v>
      </c>
      <c r="AD1" t="s">
        <v>51</v>
      </c>
      <c r="AE1" t="s">
        <v>52</v>
      </c>
      <c r="AF1" t="s">
        <v>53</v>
      </c>
      <c r="AH1" t="s">
        <v>0</v>
      </c>
      <c r="AI1" t="s">
        <v>14</v>
      </c>
      <c r="AJ1" t="s">
        <v>51</v>
      </c>
      <c r="AK1" t="s">
        <v>52</v>
      </c>
      <c r="AL1" t="s">
        <v>53</v>
      </c>
    </row>
    <row r="2" spans="1:38" x14ac:dyDescent="0.25">
      <c r="A2">
        <v>152633</v>
      </c>
      <c r="B2" s="4">
        <v>34</v>
      </c>
      <c r="D2">
        <v>152633</v>
      </c>
      <c r="E2" s="4">
        <f>R2+S2/2</f>
        <v>47.377398587148363</v>
      </c>
      <c r="G2">
        <v>152633</v>
      </c>
      <c r="H2" s="4">
        <f>R2+S2/10</f>
        <v>58.079317456867052</v>
      </c>
      <c r="R2" s="5">
        <f t="shared" ref="R2:R31" si="0">TREND($B$2:$B$31,$A$2:$A$31,A2)</f>
        <v>60.754797174296726</v>
      </c>
      <c r="S2" s="4">
        <f t="shared" ref="S2:S31" si="1">B2-R2</f>
        <v>-26.754797174296726</v>
      </c>
      <c r="T2" s="4"/>
      <c r="V2">
        <v>152633</v>
      </c>
      <c r="W2" s="4">
        <v>34</v>
      </c>
      <c r="X2" s="17">
        <f>W2-1.96*$B$35</f>
        <v>3.3717748255165816</v>
      </c>
      <c r="Y2" s="17">
        <f>W2+1.96*$B$35</f>
        <v>64.628225174483418</v>
      </c>
      <c r="Z2" s="17">
        <f>Y2-X2</f>
        <v>61.256450348966837</v>
      </c>
      <c r="AB2">
        <v>152633</v>
      </c>
      <c r="AC2" s="4">
        <v>47.377398587148363</v>
      </c>
      <c r="AD2" s="17">
        <f>AC2-1.96*$E$35</f>
        <v>32.063285999906668</v>
      </c>
      <c r="AE2" s="17">
        <f>AC2+1.96*$E$35</f>
        <v>62.691511174390058</v>
      </c>
      <c r="AF2" s="17">
        <f>AE2-AD2</f>
        <v>30.62822517448339</v>
      </c>
      <c r="AH2">
        <v>152633</v>
      </c>
      <c r="AI2" s="4">
        <v>58.079317456867052</v>
      </c>
      <c r="AJ2" s="17">
        <f>AI2-1.96*$H$35</f>
        <v>55.016494939418926</v>
      </c>
      <c r="AK2" s="17">
        <f>AI2+1.96*$H$35</f>
        <v>61.142139974315178</v>
      </c>
      <c r="AL2" s="17">
        <f>AK2-AJ2</f>
        <v>6.1256450348962517</v>
      </c>
    </row>
    <row r="3" spans="1:38" x14ac:dyDescent="0.25">
      <c r="A3">
        <v>150872</v>
      </c>
      <c r="B3" s="4">
        <v>36.18</v>
      </c>
      <c r="D3">
        <v>150872</v>
      </c>
      <c r="E3" s="4">
        <f>R3+S3/2</f>
        <v>49.810519672495928</v>
      </c>
      <c r="G3">
        <v>150872</v>
      </c>
      <c r="H3" s="4">
        <f t="shared" ref="H3:H31" si="2">R3+S3/10</f>
        <v>60.714935410492664</v>
      </c>
      <c r="R3" s="5">
        <f t="shared" si="0"/>
        <v>63.44103934499185</v>
      </c>
      <c r="S3" s="4">
        <f t="shared" si="1"/>
        <v>-27.26103934499185</v>
      </c>
      <c r="T3" s="4"/>
      <c r="V3">
        <v>150872</v>
      </c>
      <c r="W3" s="4">
        <v>36.18</v>
      </c>
      <c r="X3" s="17">
        <f t="shared" ref="X3:X31" si="3">W3-1.96*$B$35</f>
        <v>5.5517748255165813</v>
      </c>
      <c r="Y3" s="17">
        <f t="shared" ref="Y3:Y31" si="4">W3+1.96*$B$35</f>
        <v>66.808225174483425</v>
      </c>
      <c r="Z3" s="17">
        <f t="shared" ref="Z3:Z31" si="5">Y3-X3</f>
        <v>61.256450348966844</v>
      </c>
      <c r="AB3">
        <v>150872</v>
      </c>
      <c r="AC3" s="4">
        <v>49.810519672495928</v>
      </c>
      <c r="AD3" s="17">
        <f t="shared" ref="AD3:AD31" si="6">AC3-1.96*$E$35</f>
        <v>34.496407085254233</v>
      </c>
      <c r="AE3" s="17">
        <f t="shared" ref="AE3:AE31" si="7">AC3+1.96*$E$35</f>
        <v>65.124632259737623</v>
      </c>
      <c r="AF3" s="17">
        <f t="shared" ref="AF3:AF31" si="8">AE3-AD3</f>
        <v>30.62822517448339</v>
      </c>
      <c r="AH3">
        <v>150872</v>
      </c>
      <c r="AI3" s="4">
        <v>60.714935410492664</v>
      </c>
      <c r="AJ3" s="17">
        <f t="shared" ref="AJ3:AJ31" si="9">AI3-1.96*$H$35</f>
        <v>57.652112893044539</v>
      </c>
      <c r="AK3" s="17">
        <f t="shared" ref="AK3:AK31" si="10">AI3+1.96*$H$35</f>
        <v>63.77775792794079</v>
      </c>
      <c r="AL3" s="17">
        <f t="shared" ref="AL3:AL31" si="11">AK3-AJ3</f>
        <v>6.1256450348962517</v>
      </c>
    </row>
    <row r="4" spans="1:38" x14ac:dyDescent="0.25">
      <c r="A4">
        <v>153386</v>
      </c>
      <c r="B4" s="4">
        <v>40.479999999999997</v>
      </c>
      <c r="D4">
        <v>153386</v>
      </c>
      <c r="E4" s="4">
        <f t="shared" ref="E4:E31" si="12">R4+S4/2</f>
        <v>50.043082756786788</v>
      </c>
      <c r="G4">
        <v>153386</v>
      </c>
      <c r="H4" s="4">
        <f t="shared" si="2"/>
        <v>57.693548962216227</v>
      </c>
      <c r="R4" s="5">
        <f t="shared" si="0"/>
        <v>59.606165513573586</v>
      </c>
      <c r="S4" s="4">
        <f t="shared" si="1"/>
        <v>-19.126165513573589</v>
      </c>
      <c r="T4" s="4"/>
      <c r="V4">
        <v>153386</v>
      </c>
      <c r="W4" s="4">
        <v>40.479999999999997</v>
      </c>
      <c r="X4" s="17">
        <f t="shared" si="3"/>
        <v>9.8517748255165785</v>
      </c>
      <c r="Y4" s="17">
        <f t="shared" si="4"/>
        <v>71.108225174483408</v>
      </c>
      <c r="Z4" s="17">
        <f t="shared" si="5"/>
        <v>61.25645034896683</v>
      </c>
      <c r="AB4">
        <v>153386</v>
      </c>
      <c r="AC4" s="4">
        <v>50.043082756786788</v>
      </c>
      <c r="AD4" s="17">
        <f t="shared" si="6"/>
        <v>34.728970169545093</v>
      </c>
      <c r="AE4" s="17">
        <f t="shared" si="7"/>
        <v>65.357195344028483</v>
      </c>
      <c r="AF4" s="17">
        <f t="shared" si="8"/>
        <v>30.62822517448339</v>
      </c>
      <c r="AH4">
        <v>153386</v>
      </c>
      <c r="AI4" s="4">
        <v>57.693548962216227</v>
      </c>
      <c r="AJ4" s="17">
        <f t="shared" si="9"/>
        <v>54.630726444768101</v>
      </c>
      <c r="AK4" s="17">
        <f t="shared" si="10"/>
        <v>60.756371479664352</v>
      </c>
      <c r="AL4" s="17">
        <f t="shared" si="11"/>
        <v>6.1256450348962517</v>
      </c>
    </row>
    <row r="5" spans="1:38" x14ac:dyDescent="0.25">
      <c r="A5">
        <v>158745</v>
      </c>
      <c r="B5" s="4">
        <v>43.82</v>
      </c>
      <c r="D5">
        <v>158745</v>
      </c>
      <c r="E5" s="4">
        <f t="shared" si="12"/>
        <v>47.625754025169783</v>
      </c>
      <c r="G5">
        <v>158745</v>
      </c>
      <c r="H5" s="4">
        <f t="shared" si="2"/>
        <v>50.670357245305617</v>
      </c>
      <c r="R5" s="5">
        <f t="shared" si="0"/>
        <v>51.431508050339573</v>
      </c>
      <c r="S5" s="4">
        <f t="shared" si="1"/>
        <v>-7.6115080503395731</v>
      </c>
      <c r="T5" s="4"/>
      <c r="V5">
        <v>158745</v>
      </c>
      <c r="W5" s="4">
        <v>43.82</v>
      </c>
      <c r="X5" s="17">
        <f t="shared" si="3"/>
        <v>13.191774825516582</v>
      </c>
      <c r="Y5" s="17">
        <f t="shared" si="4"/>
        <v>74.448225174483412</v>
      </c>
      <c r="Z5" s="17">
        <f t="shared" si="5"/>
        <v>61.25645034896683</v>
      </c>
      <c r="AB5">
        <v>158745</v>
      </c>
      <c r="AC5" s="4">
        <v>47.625754025169783</v>
      </c>
      <c r="AD5" s="17">
        <f t="shared" si="6"/>
        <v>32.311641437928088</v>
      </c>
      <c r="AE5" s="17">
        <f t="shared" si="7"/>
        <v>62.939866612411478</v>
      </c>
      <c r="AF5" s="17">
        <f t="shared" si="8"/>
        <v>30.62822517448339</v>
      </c>
      <c r="AH5">
        <v>158745</v>
      </c>
      <c r="AI5" s="4">
        <v>50.670357245305617</v>
      </c>
      <c r="AJ5" s="17">
        <f t="shared" si="9"/>
        <v>47.607534727857491</v>
      </c>
      <c r="AK5" s="17">
        <f t="shared" si="10"/>
        <v>53.733179762753743</v>
      </c>
      <c r="AL5" s="17">
        <f t="shared" si="11"/>
        <v>6.1256450348962517</v>
      </c>
    </row>
    <row r="6" spans="1:38" x14ac:dyDescent="0.25">
      <c r="A6">
        <v>160385</v>
      </c>
      <c r="B6" s="4">
        <v>45.01</v>
      </c>
      <c r="D6">
        <v>160385</v>
      </c>
      <c r="E6" s="4">
        <f t="shared" si="12"/>
        <v>46.969920078565579</v>
      </c>
      <c r="G6">
        <v>160385</v>
      </c>
      <c r="H6" s="4">
        <f t="shared" si="2"/>
        <v>48.537856141418047</v>
      </c>
      <c r="R6" s="5">
        <f t="shared" si="0"/>
        <v>48.929840157131167</v>
      </c>
      <c r="S6" s="4">
        <f t="shared" si="1"/>
        <v>-3.9198401571311692</v>
      </c>
      <c r="T6" s="4"/>
      <c r="V6">
        <v>160385</v>
      </c>
      <c r="W6" s="4">
        <v>45.01</v>
      </c>
      <c r="X6" s="17">
        <f t="shared" si="3"/>
        <v>14.38177482551658</v>
      </c>
      <c r="Y6" s="17">
        <f t="shared" si="4"/>
        <v>75.638225174483409</v>
      </c>
      <c r="Z6" s="17">
        <f t="shared" si="5"/>
        <v>61.25645034896683</v>
      </c>
      <c r="AB6">
        <v>160385</v>
      </c>
      <c r="AC6" s="4">
        <v>46.969920078565579</v>
      </c>
      <c r="AD6" s="17">
        <f t="shared" si="6"/>
        <v>31.655807491323884</v>
      </c>
      <c r="AE6" s="17">
        <f t="shared" si="7"/>
        <v>62.284032665807274</v>
      </c>
      <c r="AF6" s="17">
        <f t="shared" si="8"/>
        <v>30.62822517448339</v>
      </c>
      <c r="AH6">
        <v>160385</v>
      </c>
      <c r="AI6" s="4">
        <v>48.537856141417997</v>
      </c>
      <c r="AJ6" s="17">
        <f t="shared" si="9"/>
        <v>45.475033623969871</v>
      </c>
      <c r="AK6" s="17">
        <f t="shared" si="10"/>
        <v>51.600678658866123</v>
      </c>
      <c r="AL6" s="17">
        <f t="shared" si="11"/>
        <v>6.1256450348962517</v>
      </c>
    </row>
    <row r="7" spans="1:38" x14ac:dyDescent="0.25">
      <c r="A7">
        <v>165018</v>
      </c>
      <c r="B7" s="4">
        <v>49.2</v>
      </c>
      <c r="D7">
        <v>165018</v>
      </c>
      <c r="E7" s="4">
        <f t="shared" si="12"/>
        <v>45.531314179408717</v>
      </c>
      <c r="G7">
        <v>165018</v>
      </c>
      <c r="H7" s="4">
        <f t="shared" si="2"/>
        <v>42.596365522935692</v>
      </c>
      <c r="R7" s="5">
        <f t="shared" si="0"/>
        <v>41.862628358817432</v>
      </c>
      <c r="S7" s="4">
        <f t="shared" si="1"/>
        <v>7.3373716411825711</v>
      </c>
      <c r="T7" s="4"/>
      <c r="V7">
        <v>165018</v>
      </c>
      <c r="W7" s="4">
        <v>49.2</v>
      </c>
      <c r="X7" s="17">
        <f t="shared" si="3"/>
        <v>18.571774825516584</v>
      </c>
      <c r="Y7" s="17">
        <f t="shared" si="4"/>
        <v>79.828225174483421</v>
      </c>
      <c r="Z7" s="17">
        <f t="shared" si="5"/>
        <v>61.256450348966837</v>
      </c>
      <c r="AB7">
        <v>165018</v>
      </c>
      <c r="AC7" s="4">
        <v>45.531314179408717</v>
      </c>
      <c r="AD7" s="17">
        <f t="shared" si="6"/>
        <v>30.217201592167022</v>
      </c>
      <c r="AE7" s="17">
        <f t="shared" si="7"/>
        <v>60.845426766650412</v>
      </c>
      <c r="AF7" s="17">
        <f t="shared" si="8"/>
        <v>30.62822517448339</v>
      </c>
      <c r="AH7">
        <v>165018</v>
      </c>
      <c r="AI7" s="4">
        <v>42.596365522935692</v>
      </c>
      <c r="AJ7" s="17">
        <f t="shared" si="9"/>
        <v>39.533543005487566</v>
      </c>
      <c r="AK7" s="17">
        <f t="shared" si="10"/>
        <v>45.659188040383818</v>
      </c>
      <c r="AL7" s="17">
        <f t="shared" si="11"/>
        <v>6.1256450348962517</v>
      </c>
    </row>
    <row r="8" spans="1:38" x14ac:dyDescent="0.25">
      <c r="A8">
        <v>158175</v>
      </c>
      <c r="B8" s="4">
        <v>51.53</v>
      </c>
      <c r="D8">
        <v>158175</v>
      </c>
      <c r="E8" s="4">
        <f t="shared" si="12"/>
        <v>51.915495091977334</v>
      </c>
      <c r="G8">
        <v>158175</v>
      </c>
      <c r="H8" s="4">
        <f t="shared" si="2"/>
        <v>52.223891165559202</v>
      </c>
      <c r="R8" s="5">
        <f t="shared" si="0"/>
        <v>52.300990183954667</v>
      </c>
      <c r="S8" s="4">
        <f t="shared" si="1"/>
        <v>-0.77099018395466601</v>
      </c>
      <c r="T8" s="4"/>
      <c r="V8">
        <v>158175</v>
      </c>
      <c r="W8" s="4">
        <v>51.53</v>
      </c>
      <c r="X8" s="17">
        <f t="shared" si="3"/>
        <v>20.901774825516583</v>
      </c>
      <c r="Y8" s="17">
        <f t="shared" si="4"/>
        <v>82.15822517448342</v>
      </c>
      <c r="Z8" s="17">
        <f t="shared" si="5"/>
        <v>61.256450348966837</v>
      </c>
      <c r="AB8">
        <v>158175</v>
      </c>
      <c r="AC8" s="4">
        <v>51.915495091977334</v>
      </c>
      <c r="AD8" s="17">
        <f t="shared" si="6"/>
        <v>36.601382504735639</v>
      </c>
      <c r="AE8" s="17">
        <f t="shared" si="7"/>
        <v>67.229607679219029</v>
      </c>
      <c r="AF8" s="17">
        <f t="shared" si="8"/>
        <v>30.62822517448339</v>
      </c>
      <c r="AH8">
        <v>158175</v>
      </c>
      <c r="AI8" s="4">
        <v>52.223891165559202</v>
      </c>
      <c r="AJ8" s="17">
        <f t="shared" si="9"/>
        <v>49.161068648111076</v>
      </c>
      <c r="AK8" s="17">
        <f t="shared" si="10"/>
        <v>55.286713683007328</v>
      </c>
      <c r="AL8" s="17">
        <f t="shared" si="11"/>
        <v>6.1256450348962517</v>
      </c>
    </row>
    <row r="9" spans="1:38" x14ac:dyDescent="0.25">
      <c r="A9">
        <v>155499</v>
      </c>
      <c r="B9" s="4">
        <v>54.24</v>
      </c>
      <c r="D9">
        <v>155499</v>
      </c>
      <c r="E9" s="4">
        <f t="shared" si="12"/>
        <v>55.311489995094931</v>
      </c>
      <c r="G9">
        <v>155499</v>
      </c>
      <c r="H9" s="4">
        <f t="shared" si="2"/>
        <v>56.168681991170871</v>
      </c>
      <c r="R9" s="5">
        <f t="shared" si="0"/>
        <v>56.382979990189853</v>
      </c>
      <c r="S9" s="4">
        <f t="shared" si="1"/>
        <v>-2.1429799901898505</v>
      </c>
      <c r="T9" s="4"/>
      <c r="V9">
        <v>155499</v>
      </c>
      <c r="W9" s="4">
        <v>54.24</v>
      </c>
      <c r="X9" s="17">
        <f t="shared" si="3"/>
        <v>23.611774825516584</v>
      </c>
      <c r="Y9" s="17">
        <f t="shared" si="4"/>
        <v>84.868225174483428</v>
      </c>
      <c r="Z9" s="17">
        <f t="shared" si="5"/>
        <v>61.256450348966844</v>
      </c>
      <c r="AB9">
        <v>155499</v>
      </c>
      <c r="AC9" s="4">
        <v>55.311489995094931</v>
      </c>
      <c r="AD9" s="17">
        <f t="shared" si="6"/>
        <v>39.997377407853236</v>
      </c>
      <c r="AE9" s="17">
        <f t="shared" si="7"/>
        <v>70.625602582336626</v>
      </c>
      <c r="AF9" s="17">
        <f t="shared" si="8"/>
        <v>30.62822517448339</v>
      </c>
      <c r="AH9">
        <v>155499</v>
      </c>
      <c r="AI9" s="4">
        <v>56.168681991170871</v>
      </c>
      <c r="AJ9" s="17">
        <f t="shared" si="9"/>
        <v>53.105859473722745</v>
      </c>
      <c r="AK9" s="17">
        <f t="shared" si="10"/>
        <v>59.231504508618997</v>
      </c>
      <c r="AL9" s="17">
        <f t="shared" si="11"/>
        <v>6.1256450348962517</v>
      </c>
    </row>
    <row r="10" spans="1:38" x14ac:dyDescent="0.25">
      <c r="A10">
        <v>157107</v>
      </c>
      <c r="B10" s="4">
        <v>57.71</v>
      </c>
      <c r="D10">
        <v>157107</v>
      </c>
      <c r="E10" s="4">
        <f t="shared" si="12"/>
        <v>55.820062564522033</v>
      </c>
      <c r="G10">
        <v>157107</v>
      </c>
      <c r="H10" s="4">
        <f t="shared" si="2"/>
        <v>54.308112616139653</v>
      </c>
      <c r="R10" s="5">
        <f t="shared" si="0"/>
        <v>53.930125129044058</v>
      </c>
      <c r="S10" s="4">
        <f t="shared" si="1"/>
        <v>3.7798748709559433</v>
      </c>
      <c r="T10" s="4"/>
      <c r="V10">
        <v>157107</v>
      </c>
      <c r="W10" s="4">
        <v>57.71</v>
      </c>
      <c r="X10" s="17">
        <f t="shared" si="3"/>
        <v>27.081774825516582</v>
      </c>
      <c r="Y10" s="17">
        <f t="shared" si="4"/>
        <v>88.338225174483426</v>
      </c>
      <c r="Z10" s="17">
        <f t="shared" si="5"/>
        <v>61.256450348966844</v>
      </c>
      <c r="AB10">
        <v>157107</v>
      </c>
      <c r="AC10" s="4">
        <v>55.820062564522033</v>
      </c>
      <c r="AD10" s="17">
        <f t="shared" si="6"/>
        <v>40.505949977280338</v>
      </c>
      <c r="AE10" s="17">
        <f t="shared" si="7"/>
        <v>71.134175151763728</v>
      </c>
      <c r="AF10" s="17">
        <f t="shared" si="8"/>
        <v>30.62822517448339</v>
      </c>
      <c r="AH10">
        <v>157107</v>
      </c>
      <c r="AI10" s="4">
        <v>54.308112616139653</v>
      </c>
      <c r="AJ10" s="17">
        <f t="shared" si="9"/>
        <v>51.245290098691527</v>
      </c>
      <c r="AK10" s="17">
        <f t="shared" si="10"/>
        <v>57.370935133587778</v>
      </c>
      <c r="AL10" s="17">
        <f t="shared" si="11"/>
        <v>6.1256450348962517</v>
      </c>
    </row>
    <row r="11" spans="1:38" x14ac:dyDescent="0.25">
      <c r="A11">
        <v>146689</v>
      </c>
      <c r="B11" s="4">
        <v>62.47</v>
      </c>
      <c r="D11">
        <v>146689</v>
      </c>
      <c r="E11" s="4">
        <f t="shared" si="12"/>
        <v>66.145908939962609</v>
      </c>
      <c r="G11">
        <v>146689</v>
      </c>
      <c r="H11" s="4">
        <f t="shared" si="2"/>
        <v>69.086636091932704</v>
      </c>
      <c r="R11" s="5">
        <f t="shared" si="0"/>
        <v>69.82181787992522</v>
      </c>
      <c r="S11" s="4">
        <f t="shared" si="1"/>
        <v>-7.3518178799252212</v>
      </c>
      <c r="T11" s="4"/>
      <c r="V11">
        <v>146689</v>
      </c>
      <c r="W11" s="4">
        <v>62.47</v>
      </c>
      <c r="X11" s="17">
        <f t="shared" si="3"/>
        <v>31.84177482551658</v>
      </c>
      <c r="Y11" s="17">
        <f t="shared" si="4"/>
        <v>93.098225174483417</v>
      </c>
      <c r="Z11" s="17">
        <f t="shared" si="5"/>
        <v>61.256450348966837</v>
      </c>
      <c r="AB11">
        <v>146689</v>
      </c>
      <c r="AC11" s="4">
        <v>66.145908939962609</v>
      </c>
      <c r="AD11" s="17">
        <f t="shared" si="6"/>
        <v>50.831796352720914</v>
      </c>
      <c r="AE11" s="17">
        <f t="shared" si="7"/>
        <v>81.460021527204304</v>
      </c>
      <c r="AF11" s="17">
        <f t="shared" si="8"/>
        <v>30.62822517448339</v>
      </c>
      <c r="AH11">
        <v>146689</v>
      </c>
      <c r="AI11" s="4">
        <v>69.086636091932704</v>
      </c>
      <c r="AJ11" s="17">
        <f t="shared" si="9"/>
        <v>66.023813574484578</v>
      </c>
      <c r="AK11" s="17">
        <f t="shared" si="10"/>
        <v>72.149458609380829</v>
      </c>
      <c r="AL11" s="17">
        <f t="shared" si="11"/>
        <v>6.1256450348962517</v>
      </c>
    </row>
    <row r="12" spans="1:38" x14ac:dyDescent="0.25">
      <c r="A12">
        <v>145214</v>
      </c>
      <c r="B12" s="4">
        <v>65.5</v>
      </c>
      <c r="D12">
        <v>145214</v>
      </c>
      <c r="E12" s="4">
        <f t="shared" si="12"/>
        <v>68.785896788280411</v>
      </c>
      <c r="G12">
        <v>145214</v>
      </c>
      <c r="H12" s="4">
        <f t="shared" si="2"/>
        <v>71.414614218904745</v>
      </c>
      <c r="R12" s="5">
        <f t="shared" si="0"/>
        <v>72.071793576560822</v>
      </c>
      <c r="S12" s="4">
        <f t="shared" si="1"/>
        <v>-6.5717935765608217</v>
      </c>
      <c r="T12" s="4"/>
      <c r="V12">
        <v>145214</v>
      </c>
      <c r="W12" s="4">
        <v>65.5</v>
      </c>
      <c r="X12" s="17">
        <f t="shared" si="3"/>
        <v>34.871774825516582</v>
      </c>
      <c r="Y12" s="17">
        <f t="shared" si="4"/>
        <v>96.128225174483418</v>
      </c>
      <c r="Z12" s="17">
        <f t="shared" si="5"/>
        <v>61.256450348966837</v>
      </c>
      <c r="AB12">
        <v>145214</v>
      </c>
      <c r="AC12" s="4">
        <v>68.785896788280411</v>
      </c>
      <c r="AD12" s="17">
        <f t="shared" si="6"/>
        <v>53.471784201038716</v>
      </c>
      <c r="AE12" s="17">
        <f t="shared" si="7"/>
        <v>84.100009375522106</v>
      </c>
      <c r="AF12" s="17">
        <f t="shared" si="8"/>
        <v>30.62822517448339</v>
      </c>
      <c r="AH12">
        <v>145214</v>
      </c>
      <c r="AI12" s="4">
        <v>71.414614218904745</v>
      </c>
      <c r="AJ12" s="17">
        <f t="shared" si="9"/>
        <v>68.351791701456619</v>
      </c>
      <c r="AK12" s="17">
        <f t="shared" si="10"/>
        <v>74.477436736352871</v>
      </c>
      <c r="AL12" s="17">
        <f t="shared" si="11"/>
        <v>6.1256450348962517</v>
      </c>
    </row>
    <row r="13" spans="1:38" x14ac:dyDescent="0.25">
      <c r="A13">
        <v>144556</v>
      </c>
      <c r="B13" s="4">
        <v>72.489999999999995</v>
      </c>
      <c r="D13">
        <v>144556</v>
      </c>
      <c r="E13" s="4">
        <f t="shared" si="12"/>
        <v>72.782755774174035</v>
      </c>
      <c r="G13">
        <v>144556</v>
      </c>
      <c r="H13" s="4">
        <f t="shared" si="2"/>
        <v>73.016960393513273</v>
      </c>
      <c r="R13" s="5">
        <f t="shared" si="0"/>
        <v>73.075511548348089</v>
      </c>
      <c r="S13" s="4">
        <f t="shared" si="1"/>
        <v>-0.58551154834809438</v>
      </c>
      <c r="T13" s="4"/>
      <c r="V13">
        <v>144556</v>
      </c>
      <c r="W13" s="4">
        <v>72.489999999999995</v>
      </c>
      <c r="X13" s="17">
        <f t="shared" si="3"/>
        <v>41.861774825516576</v>
      </c>
      <c r="Y13" s="17">
        <f t="shared" si="4"/>
        <v>103.11822517448341</v>
      </c>
      <c r="Z13" s="17">
        <f t="shared" si="5"/>
        <v>61.256450348966837</v>
      </c>
      <c r="AB13">
        <v>144556</v>
      </c>
      <c r="AC13" s="4">
        <v>72.782755774174035</v>
      </c>
      <c r="AD13" s="17">
        <f t="shared" si="6"/>
        <v>57.46864318693234</v>
      </c>
      <c r="AE13" s="17">
        <f t="shared" si="7"/>
        <v>88.09686836141573</v>
      </c>
      <c r="AF13" s="17">
        <f t="shared" si="8"/>
        <v>30.62822517448339</v>
      </c>
      <c r="AH13">
        <v>144556</v>
      </c>
      <c r="AI13" s="4">
        <v>73.016960393513273</v>
      </c>
      <c r="AJ13" s="17">
        <f t="shared" si="9"/>
        <v>69.954137876065147</v>
      </c>
      <c r="AK13" s="17">
        <f t="shared" si="10"/>
        <v>76.079782910961399</v>
      </c>
      <c r="AL13" s="17">
        <f t="shared" si="11"/>
        <v>6.1256450348962517</v>
      </c>
    </row>
    <row r="14" spans="1:38" x14ac:dyDescent="0.25">
      <c r="A14">
        <v>141135</v>
      </c>
      <c r="B14" s="4">
        <v>81.34</v>
      </c>
      <c r="D14">
        <v>141135</v>
      </c>
      <c r="E14" s="4">
        <f t="shared" si="12"/>
        <v>79.816964878645365</v>
      </c>
      <c r="G14">
        <v>141135</v>
      </c>
      <c r="H14" s="4">
        <f t="shared" si="2"/>
        <v>78.598536781561648</v>
      </c>
      <c r="R14" s="5">
        <f t="shared" si="0"/>
        <v>78.293929757290726</v>
      </c>
      <c r="S14" s="4">
        <f t="shared" si="1"/>
        <v>3.046070242709277</v>
      </c>
      <c r="T14" s="4"/>
      <c r="V14">
        <v>141135</v>
      </c>
      <c r="W14" s="4">
        <v>81.34</v>
      </c>
      <c r="X14" s="17">
        <f t="shared" si="3"/>
        <v>50.711774825516585</v>
      </c>
      <c r="Y14" s="17">
        <f t="shared" si="4"/>
        <v>111.96822517448342</v>
      </c>
      <c r="Z14" s="17">
        <f t="shared" si="5"/>
        <v>61.256450348966837</v>
      </c>
      <c r="AB14">
        <v>141135</v>
      </c>
      <c r="AC14" s="4">
        <v>79.816964878645365</v>
      </c>
      <c r="AD14" s="17">
        <f t="shared" si="6"/>
        <v>64.50285229140367</v>
      </c>
      <c r="AE14" s="17">
        <f t="shared" si="7"/>
        <v>95.13107746588706</v>
      </c>
      <c r="AF14" s="17">
        <f t="shared" si="8"/>
        <v>30.62822517448339</v>
      </c>
      <c r="AH14">
        <v>141135</v>
      </c>
      <c r="AI14" s="4">
        <v>78.598536781561648</v>
      </c>
      <c r="AJ14" s="17">
        <f t="shared" si="9"/>
        <v>75.535714264113523</v>
      </c>
      <c r="AK14" s="17">
        <f t="shared" si="10"/>
        <v>81.661359299009774</v>
      </c>
      <c r="AL14" s="17">
        <f t="shared" si="11"/>
        <v>6.1256450348962517</v>
      </c>
    </row>
    <row r="15" spans="1:38" x14ac:dyDescent="0.25">
      <c r="A15">
        <v>143818</v>
      </c>
      <c r="B15" s="4">
        <v>77.84</v>
      </c>
      <c r="D15">
        <v>143818</v>
      </c>
      <c r="E15" s="4">
        <f t="shared" si="12"/>
        <v>76.020631050145937</v>
      </c>
      <c r="G15">
        <v>143818</v>
      </c>
      <c r="H15" s="4">
        <f t="shared" si="2"/>
        <v>74.565135890262681</v>
      </c>
      <c r="R15" s="5">
        <f t="shared" si="0"/>
        <v>74.201262100291871</v>
      </c>
      <c r="S15" s="4">
        <f t="shared" si="1"/>
        <v>3.6387378997081328</v>
      </c>
      <c r="T15" s="4"/>
      <c r="V15">
        <v>143818</v>
      </c>
      <c r="W15" s="4">
        <v>77.84</v>
      </c>
      <c r="X15" s="17">
        <f t="shared" si="3"/>
        <v>47.211774825516585</v>
      </c>
      <c r="Y15" s="17">
        <f t="shared" si="4"/>
        <v>108.46822517448342</v>
      </c>
      <c r="Z15" s="17">
        <f t="shared" si="5"/>
        <v>61.256450348966837</v>
      </c>
      <c r="AB15">
        <v>143818</v>
      </c>
      <c r="AC15" s="4">
        <v>76.020631050145937</v>
      </c>
      <c r="AD15" s="17">
        <f t="shared" si="6"/>
        <v>60.706518462904242</v>
      </c>
      <c r="AE15" s="17">
        <f t="shared" si="7"/>
        <v>91.334743637387632</v>
      </c>
      <c r="AF15" s="17">
        <f t="shared" si="8"/>
        <v>30.62822517448339</v>
      </c>
      <c r="AH15">
        <v>143818</v>
      </c>
      <c r="AI15" s="4">
        <v>74.565135890262681</v>
      </c>
      <c r="AJ15" s="17">
        <f t="shared" si="9"/>
        <v>71.502313372814555</v>
      </c>
      <c r="AK15" s="17">
        <f t="shared" si="10"/>
        <v>77.627958407710807</v>
      </c>
      <c r="AL15" s="17">
        <f t="shared" si="11"/>
        <v>6.1256450348962517</v>
      </c>
    </row>
    <row r="16" spans="1:38" x14ac:dyDescent="0.25">
      <c r="A16">
        <v>147735</v>
      </c>
      <c r="B16" s="4">
        <v>75.459999999999994</v>
      </c>
      <c r="D16">
        <v>147735</v>
      </c>
      <c r="E16" s="4">
        <f t="shared" si="12"/>
        <v>71.843120947189448</v>
      </c>
      <c r="G16">
        <v>147735</v>
      </c>
      <c r="H16" s="4">
        <f t="shared" si="2"/>
        <v>68.949617704941005</v>
      </c>
      <c r="R16" s="5">
        <f t="shared" si="0"/>
        <v>68.226241894378887</v>
      </c>
      <c r="S16" s="4">
        <f t="shared" si="1"/>
        <v>7.2337581056211064</v>
      </c>
      <c r="T16" s="4"/>
      <c r="V16">
        <v>147735</v>
      </c>
      <c r="W16" s="4">
        <v>75.459999999999994</v>
      </c>
      <c r="X16" s="17">
        <f t="shared" si="3"/>
        <v>44.831774825516575</v>
      </c>
      <c r="Y16" s="17">
        <f t="shared" si="4"/>
        <v>106.08822517448341</v>
      </c>
      <c r="Z16" s="17">
        <f t="shared" si="5"/>
        <v>61.256450348966837</v>
      </c>
      <c r="AB16">
        <v>147735</v>
      </c>
      <c r="AC16" s="4">
        <v>71.843120947189448</v>
      </c>
      <c r="AD16" s="17">
        <f t="shared" si="6"/>
        <v>56.529008359947753</v>
      </c>
      <c r="AE16" s="17">
        <f t="shared" si="7"/>
        <v>87.157233534431143</v>
      </c>
      <c r="AF16" s="17">
        <f t="shared" si="8"/>
        <v>30.62822517448339</v>
      </c>
      <c r="AH16">
        <v>147735</v>
      </c>
      <c r="AI16" s="4">
        <v>68.949617704941005</v>
      </c>
      <c r="AJ16" s="17">
        <f t="shared" si="9"/>
        <v>65.886795187492879</v>
      </c>
      <c r="AK16" s="17">
        <f t="shared" si="10"/>
        <v>72.012440222389131</v>
      </c>
      <c r="AL16" s="17">
        <f t="shared" si="11"/>
        <v>6.1256450348962517</v>
      </c>
    </row>
    <row r="17" spans="1:38" x14ac:dyDescent="0.25">
      <c r="A17">
        <v>153065</v>
      </c>
      <c r="B17" s="4">
        <v>77.92</v>
      </c>
      <c r="D17">
        <v>153065</v>
      </c>
      <c r="E17" s="4">
        <f t="shared" si="12"/>
        <v>69.007910620725795</v>
      </c>
      <c r="G17">
        <v>153065</v>
      </c>
      <c r="H17" s="4">
        <f t="shared" si="2"/>
        <v>61.878239117306414</v>
      </c>
      <c r="R17" s="5">
        <f t="shared" si="0"/>
        <v>60.095821241451574</v>
      </c>
      <c r="S17" s="4">
        <f t="shared" si="1"/>
        <v>17.824178758548427</v>
      </c>
      <c r="T17" s="4"/>
      <c r="V17">
        <v>153065</v>
      </c>
      <c r="W17" s="4">
        <v>77.92</v>
      </c>
      <c r="X17" s="17">
        <f t="shared" si="3"/>
        <v>47.291774825516583</v>
      </c>
      <c r="Y17" s="17">
        <f t="shared" si="4"/>
        <v>108.54822517448342</v>
      </c>
      <c r="Z17" s="17">
        <f t="shared" si="5"/>
        <v>61.256450348966837</v>
      </c>
      <c r="AB17">
        <v>153065</v>
      </c>
      <c r="AC17" s="4">
        <v>69.007910620725795</v>
      </c>
      <c r="AD17" s="17">
        <f t="shared" si="6"/>
        <v>53.6937980334841</v>
      </c>
      <c r="AE17" s="17">
        <f t="shared" si="7"/>
        <v>84.32202320796749</v>
      </c>
      <c r="AF17" s="17">
        <f t="shared" si="8"/>
        <v>30.62822517448339</v>
      </c>
      <c r="AH17">
        <v>153065</v>
      </c>
      <c r="AI17" s="4">
        <v>61.878239117306414</v>
      </c>
      <c r="AJ17" s="17">
        <f t="shared" si="9"/>
        <v>58.815416599858288</v>
      </c>
      <c r="AK17" s="17">
        <f t="shared" si="10"/>
        <v>64.941061634754533</v>
      </c>
      <c r="AL17" s="17">
        <f t="shared" si="11"/>
        <v>6.1256450348962446</v>
      </c>
    </row>
    <row r="18" spans="1:38" x14ac:dyDescent="0.25">
      <c r="A18">
        <v>152923</v>
      </c>
      <c r="B18" s="4">
        <v>81.91</v>
      </c>
      <c r="D18">
        <v>152923</v>
      </c>
      <c r="E18" s="4">
        <f t="shared" si="12"/>
        <v>71.111214535614693</v>
      </c>
      <c r="G18">
        <v>152923</v>
      </c>
      <c r="H18" s="4">
        <f t="shared" si="2"/>
        <v>62.472186164106446</v>
      </c>
      <c r="R18" s="5">
        <f t="shared" si="0"/>
        <v>60.312429071229388</v>
      </c>
      <c r="S18" s="4">
        <f t="shared" si="1"/>
        <v>21.597570928770608</v>
      </c>
      <c r="T18" s="4"/>
      <c r="V18">
        <v>152923</v>
      </c>
      <c r="W18" s="4">
        <v>81.91</v>
      </c>
      <c r="X18" s="17">
        <f t="shared" si="3"/>
        <v>51.281774825516578</v>
      </c>
      <c r="Y18" s="17">
        <f t="shared" si="4"/>
        <v>112.53822517448342</v>
      </c>
      <c r="Z18" s="17">
        <f t="shared" si="5"/>
        <v>61.256450348966837</v>
      </c>
      <c r="AB18">
        <v>152923</v>
      </c>
      <c r="AC18" s="4">
        <v>71.111214535614693</v>
      </c>
      <c r="AD18" s="17">
        <f t="shared" si="6"/>
        <v>55.797101948372998</v>
      </c>
      <c r="AE18" s="17">
        <f t="shared" si="7"/>
        <v>86.425327122856388</v>
      </c>
      <c r="AF18" s="17">
        <f t="shared" si="8"/>
        <v>30.62822517448339</v>
      </c>
      <c r="AH18">
        <v>152923</v>
      </c>
      <c r="AI18" s="4">
        <v>62.472186164106446</v>
      </c>
      <c r="AJ18" s="17">
        <f t="shared" si="9"/>
        <v>59.409363646658321</v>
      </c>
      <c r="AK18" s="17">
        <f t="shared" si="10"/>
        <v>65.535008681554572</v>
      </c>
      <c r="AL18" s="17">
        <f t="shared" si="11"/>
        <v>6.1256450348962517</v>
      </c>
    </row>
    <row r="19" spans="1:38" x14ac:dyDescent="0.25">
      <c r="A19">
        <v>141322</v>
      </c>
      <c r="B19" s="4">
        <v>90.86</v>
      </c>
      <c r="D19">
        <v>141322</v>
      </c>
      <c r="E19" s="4">
        <f t="shared" si="12"/>
        <v>84.434339300587453</v>
      </c>
      <c r="G19">
        <v>141322</v>
      </c>
      <c r="H19" s="4">
        <f t="shared" si="2"/>
        <v>79.293810741057399</v>
      </c>
      <c r="R19" s="5">
        <f t="shared" si="0"/>
        <v>78.008678601174893</v>
      </c>
      <c r="S19" s="4">
        <f t="shared" si="1"/>
        <v>12.851321398825107</v>
      </c>
      <c r="T19" s="4"/>
      <c r="V19">
        <v>141322</v>
      </c>
      <c r="W19" s="4">
        <v>90.86</v>
      </c>
      <c r="X19" s="17">
        <f t="shared" si="3"/>
        <v>60.231774825516581</v>
      </c>
      <c r="Y19" s="17">
        <f t="shared" si="4"/>
        <v>121.48822517448342</v>
      </c>
      <c r="Z19" s="17">
        <f t="shared" si="5"/>
        <v>61.256450348966837</v>
      </c>
      <c r="AB19">
        <v>141322</v>
      </c>
      <c r="AC19" s="4">
        <v>84.434339300587453</v>
      </c>
      <c r="AD19" s="17">
        <f t="shared" si="6"/>
        <v>69.120226713345758</v>
      </c>
      <c r="AE19" s="17">
        <f t="shared" si="7"/>
        <v>99.748451887829148</v>
      </c>
      <c r="AF19" s="17">
        <f t="shared" si="8"/>
        <v>30.62822517448339</v>
      </c>
      <c r="AH19">
        <v>141322</v>
      </c>
      <c r="AI19" s="4">
        <v>79.293810741057399</v>
      </c>
      <c r="AJ19" s="17">
        <f t="shared" si="9"/>
        <v>76.230988223609273</v>
      </c>
      <c r="AK19" s="17">
        <f t="shared" si="10"/>
        <v>82.356633258505525</v>
      </c>
      <c r="AL19" s="17">
        <f t="shared" si="11"/>
        <v>6.1256450348962517</v>
      </c>
    </row>
    <row r="20" spans="1:38" x14ac:dyDescent="0.25">
      <c r="A20">
        <v>132140</v>
      </c>
      <c r="B20" s="4">
        <v>95.21</v>
      </c>
      <c r="D20">
        <v>132140</v>
      </c>
      <c r="E20" s="4">
        <f t="shared" si="12"/>
        <v>93.612483994319007</v>
      </c>
      <c r="G20">
        <v>132140</v>
      </c>
      <c r="H20" s="4">
        <f t="shared" si="2"/>
        <v>92.334471189774234</v>
      </c>
      <c r="R20" s="5">
        <f t="shared" si="0"/>
        <v>92.014967988638034</v>
      </c>
      <c r="S20" s="4">
        <f t="shared" si="1"/>
        <v>3.1950320113619597</v>
      </c>
      <c r="T20" s="4"/>
      <c r="V20">
        <v>132140</v>
      </c>
      <c r="W20" s="4">
        <v>95.21</v>
      </c>
      <c r="X20" s="17">
        <f t="shared" si="3"/>
        <v>64.581774825516575</v>
      </c>
      <c r="Y20" s="17">
        <f t="shared" si="4"/>
        <v>125.83822517448341</v>
      </c>
      <c r="Z20" s="17">
        <f t="shared" si="5"/>
        <v>61.256450348966837</v>
      </c>
      <c r="AB20">
        <v>132140</v>
      </c>
      <c r="AC20" s="4">
        <v>93.612483994319007</v>
      </c>
      <c r="AD20" s="17">
        <f t="shared" si="6"/>
        <v>78.298371407077312</v>
      </c>
      <c r="AE20" s="17">
        <f t="shared" si="7"/>
        <v>108.9265965815607</v>
      </c>
      <c r="AF20" s="17">
        <f t="shared" si="8"/>
        <v>30.62822517448339</v>
      </c>
      <c r="AH20">
        <v>132140</v>
      </c>
      <c r="AI20" s="4">
        <v>92.334471189774234</v>
      </c>
      <c r="AJ20" s="17">
        <f t="shared" si="9"/>
        <v>89.271648672326108</v>
      </c>
      <c r="AK20" s="17">
        <f t="shared" si="10"/>
        <v>95.39729370722236</v>
      </c>
      <c r="AL20" s="17">
        <f t="shared" si="11"/>
        <v>6.1256450348962517</v>
      </c>
    </row>
    <row r="21" spans="1:38" x14ac:dyDescent="0.25">
      <c r="A21">
        <v>128131</v>
      </c>
      <c r="B21" s="4">
        <v>96.85</v>
      </c>
      <c r="D21">
        <v>128131</v>
      </c>
      <c r="E21" s="4">
        <f t="shared" si="12"/>
        <v>97.490162830865501</v>
      </c>
      <c r="G21">
        <v>128131</v>
      </c>
      <c r="H21" s="4">
        <f t="shared" si="2"/>
        <v>98.002293095557903</v>
      </c>
      <c r="R21" s="5">
        <f t="shared" si="0"/>
        <v>98.130325661731007</v>
      </c>
      <c r="S21" s="4">
        <f t="shared" si="1"/>
        <v>-1.2803256617310126</v>
      </c>
      <c r="T21" s="4"/>
      <c r="V21">
        <v>128131</v>
      </c>
      <c r="W21" s="4">
        <v>96.85</v>
      </c>
      <c r="X21" s="17">
        <f t="shared" si="3"/>
        <v>66.221774825516576</v>
      </c>
      <c r="Y21" s="17">
        <f t="shared" si="4"/>
        <v>127.47822517448341</v>
      </c>
      <c r="Z21" s="17">
        <f t="shared" si="5"/>
        <v>61.256450348966837</v>
      </c>
      <c r="AB21">
        <v>128131</v>
      </c>
      <c r="AC21" s="4">
        <v>97.490162830865501</v>
      </c>
      <c r="AD21" s="17">
        <f t="shared" si="6"/>
        <v>82.176050243623806</v>
      </c>
      <c r="AE21" s="17">
        <f t="shared" si="7"/>
        <v>112.8042754181072</v>
      </c>
      <c r="AF21" s="17">
        <f t="shared" si="8"/>
        <v>30.62822517448339</v>
      </c>
      <c r="AH21">
        <v>128131</v>
      </c>
      <c r="AI21" s="4">
        <v>98.002293095557903</v>
      </c>
      <c r="AJ21" s="17">
        <f t="shared" si="9"/>
        <v>94.939470578109777</v>
      </c>
      <c r="AK21" s="17">
        <f t="shared" si="10"/>
        <v>101.06511561300603</v>
      </c>
      <c r="AL21" s="17">
        <f t="shared" si="11"/>
        <v>6.1256450348962517</v>
      </c>
    </row>
    <row r="22" spans="1:38" x14ac:dyDescent="0.25">
      <c r="A22">
        <v>121708</v>
      </c>
      <c r="B22" s="4">
        <v>117.51</v>
      </c>
      <c r="D22">
        <v>121708</v>
      </c>
      <c r="E22" s="4">
        <f t="shared" si="12"/>
        <v>112.71900822052328</v>
      </c>
      <c r="G22">
        <v>121708</v>
      </c>
      <c r="H22" s="4">
        <f t="shared" si="2"/>
        <v>108.88621479694191</v>
      </c>
      <c r="R22" s="5">
        <f t="shared" si="0"/>
        <v>107.92801644104657</v>
      </c>
      <c r="S22" s="4">
        <f t="shared" si="1"/>
        <v>9.5819835589534392</v>
      </c>
      <c r="T22" s="4"/>
      <c r="V22">
        <v>121708</v>
      </c>
      <c r="W22" s="4">
        <v>117.51</v>
      </c>
      <c r="X22" s="17">
        <f t="shared" si="3"/>
        <v>86.881774825516587</v>
      </c>
      <c r="Y22" s="17">
        <f t="shared" si="4"/>
        <v>148.13822517448341</v>
      </c>
      <c r="Z22" s="17">
        <f t="shared" si="5"/>
        <v>61.256450348966823</v>
      </c>
      <c r="AB22">
        <v>121708</v>
      </c>
      <c r="AC22" s="4">
        <v>112.71900822052328</v>
      </c>
      <c r="AD22" s="17">
        <f t="shared" si="6"/>
        <v>97.404895633281583</v>
      </c>
      <c r="AE22" s="17">
        <f t="shared" si="7"/>
        <v>128.03312080776499</v>
      </c>
      <c r="AF22" s="17">
        <f t="shared" si="8"/>
        <v>30.628225174483404</v>
      </c>
      <c r="AH22">
        <v>121708</v>
      </c>
      <c r="AI22" s="4">
        <v>108.88621479694191</v>
      </c>
      <c r="AJ22" s="17">
        <f t="shared" si="9"/>
        <v>105.82339227949379</v>
      </c>
      <c r="AK22" s="17">
        <f t="shared" si="10"/>
        <v>111.94903731439004</v>
      </c>
      <c r="AL22" s="17">
        <f t="shared" si="11"/>
        <v>6.1256450348962517</v>
      </c>
    </row>
    <row r="23" spans="1:38" x14ac:dyDescent="0.25">
      <c r="A23">
        <v>113949</v>
      </c>
      <c r="B23" s="4">
        <v>103.93</v>
      </c>
      <c r="D23">
        <v>113949</v>
      </c>
      <c r="E23" s="4">
        <f t="shared" si="12"/>
        <v>111.84682565448792</v>
      </c>
      <c r="G23">
        <v>113949</v>
      </c>
      <c r="H23" s="4">
        <f t="shared" si="2"/>
        <v>118.18028617807825</v>
      </c>
      <c r="R23" s="5">
        <f t="shared" si="0"/>
        <v>119.76365130897582</v>
      </c>
      <c r="S23" s="4">
        <f t="shared" si="1"/>
        <v>-15.833651308975817</v>
      </c>
      <c r="T23" s="4"/>
      <c r="V23">
        <v>113949</v>
      </c>
      <c r="W23" s="4">
        <v>103.93</v>
      </c>
      <c r="X23" s="17">
        <f t="shared" si="3"/>
        <v>73.301774825516588</v>
      </c>
      <c r="Y23" s="17">
        <f t="shared" si="4"/>
        <v>134.55822517448343</v>
      </c>
      <c r="Z23" s="17">
        <f t="shared" si="5"/>
        <v>61.256450348966837</v>
      </c>
      <c r="AB23">
        <v>113949</v>
      </c>
      <c r="AC23" s="4">
        <v>111.84682565448792</v>
      </c>
      <c r="AD23" s="17">
        <f t="shared" si="6"/>
        <v>96.53271306724622</v>
      </c>
      <c r="AE23" s="17">
        <f t="shared" si="7"/>
        <v>127.16093824172961</v>
      </c>
      <c r="AF23" s="17">
        <f t="shared" si="8"/>
        <v>30.62822517448339</v>
      </c>
      <c r="AH23">
        <v>113949</v>
      </c>
      <c r="AI23" s="4">
        <v>118.18028617807825</v>
      </c>
      <c r="AJ23" s="17">
        <f t="shared" si="9"/>
        <v>115.11746366063012</v>
      </c>
      <c r="AK23" s="17">
        <f t="shared" si="10"/>
        <v>121.24310869552637</v>
      </c>
      <c r="AL23" s="17">
        <f t="shared" si="11"/>
        <v>6.1256450348962517</v>
      </c>
    </row>
    <row r="24" spans="1:38" x14ac:dyDescent="0.25">
      <c r="A24">
        <v>119589</v>
      </c>
      <c r="B24" s="4">
        <v>119.26</v>
      </c>
      <c r="D24">
        <v>119589</v>
      </c>
      <c r="E24" s="4">
        <f t="shared" si="12"/>
        <v>115.21017720397103</v>
      </c>
      <c r="G24">
        <v>119589</v>
      </c>
      <c r="H24" s="4">
        <f t="shared" si="2"/>
        <v>111.97031896714786</v>
      </c>
      <c r="R24" s="5">
        <f t="shared" si="0"/>
        <v>111.16035440794207</v>
      </c>
      <c r="S24" s="4">
        <f t="shared" si="1"/>
        <v>8.0996455920579393</v>
      </c>
      <c r="T24" s="4"/>
      <c r="V24">
        <v>119589</v>
      </c>
      <c r="W24" s="4">
        <v>119.26</v>
      </c>
      <c r="X24" s="17">
        <f t="shared" si="3"/>
        <v>88.631774825516587</v>
      </c>
      <c r="Y24" s="17">
        <f t="shared" si="4"/>
        <v>149.88822517448341</v>
      </c>
      <c r="Z24" s="17">
        <f t="shared" si="5"/>
        <v>61.256450348966823</v>
      </c>
      <c r="AB24">
        <v>119589</v>
      </c>
      <c r="AC24" s="4">
        <v>115.21017720397103</v>
      </c>
      <c r="AD24" s="17">
        <f t="shared" si="6"/>
        <v>99.896064616729333</v>
      </c>
      <c r="AE24" s="17">
        <f t="shared" si="7"/>
        <v>130.52428979121274</v>
      </c>
      <c r="AF24" s="17">
        <f t="shared" si="8"/>
        <v>30.628225174483404</v>
      </c>
      <c r="AH24">
        <v>119589</v>
      </c>
      <c r="AI24" s="4">
        <v>111.97031896714786</v>
      </c>
      <c r="AJ24" s="17">
        <f t="shared" si="9"/>
        <v>108.90749644969974</v>
      </c>
      <c r="AK24" s="17">
        <f t="shared" si="10"/>
        <v>115.03314148459599</v>
      </c>
      <c r="AL24" s="17">
        <f t="shared" si="11"/>
        <v>6.1256450348962517</v>
      </c>
    </row>
    <row r="25" spans="1:38" x14ac:dyDescent="0.25">
      <c r="A25">
        <v>117558</v>
      </c>
      <c r="B25" s="4">
        <v>138.72</v>
      </c>
      <c r="D25">
        <v>117558</v>
      </c>
      <c r="E25" s="4">
        <f t="shared" si="12"/>
        <v>126.4892282683327</v>
      </c>
      <c r="G25">
        <v>117558</v>
      </c>
      <c r="H25" s="4">
        <f t="shared" si="2"/>
        <v>116.70461088299885</v>
      </c>
      <c r="R25" s="5">
        <f t="shared" si="0"/>
        <v>114.25845653666539</v>
      </c>
      <c r="S25" s="4">
        <f t="shared" si="1"/>
        <v>24.461543463334607</v>
      </c>
      <c r="T25" s="4"/>
      <c r="V25">
        <v>117558</v>
      </c>
      <c r="W25" s="4">
        <v>138.72</v>
      </c>
      <c r="X25" s="17">
        <f t="shared" si="3"/>
        <v>108.09177482551658</v>
      </c>
      <c r="Y25" s="17">
        <f t="shared" si="4"/>
        <v>169.34822517448342</v>
      </c>
      <c r="Z25" s="17">
        <f t="shared" si="5"/>
        <v>61.256450348966837</v>
      </c>
      <c r="AB25">
        <v>117558</v>
      </c>
      <c r="AC25" s="4">
        <v>126.4892282683327</v>
      </c>
      <c r="AD25" s="17">
        <f t="shared" si="6"/>
        <v>111.175115681091</v>
      </c>
      <c r="AE25" s="17">
        <f t="shared" si="7"/>
        <v>141.80334085557439</v>
      </c>
      <c r="AF25" s="17">
        <f t="shared" si="8"/>
        <v>30.62822517448339</v>
      </c>
      <c r="AH25">
        <v>117558</v>
      </c>
      <c r="AI25" s="4">
        <v>116.70461088299885</v>
      </c>
      <c r="AJ25" s="17">
        <f t="shared" si="9"/>
        <v>113.64178836555072</v>
      </c>
      <c r="AK25" s="17">
        <f t="shared" si="10"/>
        <v>119.76743340044698</v>
      </c>
      <c r="AL25" s="17">
        <f t="shared" si="11"/>
        <v>6.1256450348962517</v>
      </c>
    </row>
    <row r="26" spans="1:38" x14ac:dyDescent="0.25">
      <c r="A26">
        <v>118140</v>
      </c>
      <c r="B26" s="4">
        <v>141.83000000000001</v>
      </c>
      <c r="D26">
        <v>118140</v>
      </c>
      <c r="E26" s="4">
        <f t="shared" si="12"/>
        <v>127.6003347580134</v>
      </c>
      <c r="G26">
        <v>118140</v>
      </c>
      <c r="H26" s="4">
        <f t="shared" si="2"/>
        <v>116.21660256442412</v>
      </c>
      <c r="R26" s="5">
        <f t="shared" si="0"/>
        <v>113.37066951602679</v>
      </c>
      <c r="S26" s="4">
        <f t="shared" si="1"/>
        <v>28.459330483973218</v>
      </c>
      <c r="T26" s="4"/>
      <c r="V26">
        <v>118140</v>
      </c>
      <c r="W26" s="4">
        <v>141.83000000000001</v>
      </c>
      <c r="X26" s="17">
        <f t="shared" si="3"/>
        <v>111.20177482551659</v>
      </c>
      <c r="Y26" s="17">
        <f t="shared" si="4"/>
        <v>172.45822517448343</v>
      </c>
      <c r="Z26" s="17">
        <f t="shared" si="5"/>
        <v>61.256450348966837</v>
      </c>
      <c r="AB26">
        <v>118140</v>
      </c>
      <c r="AC26" s="4">
        <v>127.6003347580134</v>
      </c>
      <c r="AD26" s="17">
        <f t="shared" si="6"/>
        <v>112.28622217077171</v>
      </c>
      <c r="AE26" s="17">
        <f t="shared" si="7"/>
        <v>142.9144473452551</v>
      </c>
      <c r="AF26" s="17">
        <f t="shared" si="8"/>
        <v>30.62822517448339</v>
      </c>
      <c r="AH26">
        <v>118140</v>
      </c>
      <c r="AI26" s="4">
        <v>116.21660256442412</v>
      </c>
      <c r="AJ26" s="17">
        <f t="shared" si="9"/>
        <v>113.153780046976</v>
      </c>
      <c r="AK26" s="17">
        <f t="shared" si="10"/>
        <v>119.27942508187225</v>
      </c>
      <c r="AL26" s="17">
        <f t="shared" si="11"/>
        <v>6.1256450348962517</v>
      </c>
    </row>
    <row r="27" spans="1:38" x14ac:dyDescent="0.25">
      <c r="A27">
        <v>114720</v>
      </c>
      <c r="B27" s="4">
        <v>140.41</v>
      </c>
      <c r="D27">
        <v>114720</v>
      </c>
      <c r="E27" s="4">
        <f t="shared" si="12"/>
        <v>129.49878115885875</v>
      </c>
      <c r="G27">
        <v>114720</v>
      </c>
      <c r="H27" s="4">
        <f t="shared" si="2"/>
        <v>120.76980608594575</v>
      </c>
      <c r="R27" s="5">
        <f t="shared" si="0"/>
        <v>118.5875623177175</v>
      </c>
      <c r="S27" s="4">
        <f t="shared" si="1"/>
        <v>21.822437682282498</v>
      </c>
      <c r="T27" s="4"/>
      <c r="V27">
        <v>114720</v>
      </c>
      <c r="W27" s="4">
        <v>140.41</v>
      </c>
      <c r="X27" s="17">
        <f t="shared" si="3"/>
        <v>109.78177482551658</v>
      </c>
      <c r="Y27" s="17">
        <f t="shared" si="4"/>
        <v>171.03822517448342</v>
      </c>
      <c r="Z27" s="17">
        <f t="shared" si="5"/>
        <v>61.256450348966837</v>
      </c>
      <c r="AB27">
        <v>114720</v>
      </c>
      <c r="AC27" s="4">
        <v>129.49878115885875</v>
      </c>
      <c r="AD27" s="17">
        <f t="shared" si="6"/>
        <v>114.18466857161705</v>
      </c>
      <c r="AE27" s="17">
        <f t="shared" si="7"/>
        <v>144.81289374610046</v>
      </c>
      <c r="AF27" s="17">
        <f t="shared" si="8"/>
        <v>30.628225174483404</v>
      </c>
      <c r="AH27">
        <v>114720</v>
      </c>
      <c r="AI27" s="4">
        <v>120.76980608594575</v>
      </c>
      <c r="AJ27" s="17">
        <f t="shared" si="9"/>
        <v>117.70698356849762</v>
      </c>
      <c r="AK27" s="17">
        <f t="shared" si="10"/>
        <v>123.83262860339387</v>
      </c>
      <c r="AL27" s="17">
        <f t="shared" si="11"/>
        <v>6.1256450348962517</v>
      </c>
    </row>
    <row r="28" spans="1:38" x14ac:dyDescent="0.25">
      <c r="A28">
        <v>111169</v>
      </c>
      <c r="B28" s="4">
        <v>133.46</v>
      </c>
      <c r="D28">
        <v>111169</v>
      </c>
      <c r="E28" s="4">
        <f t="shared" si="12"/>
        <v>128.73214173470723</v>
      </c>
      <c r="G28">
        <v>111169</v>
      </c>
      <c r="H28" s="4">
        <f t="shared" si="2"/>
        <v>124.949855122473</v>
      </c>
      <c r="R28" s="5">
        <f t="shared" si="0"/>
        <v>124.00428346941445</v>
      </c>
      <c r="S28" s="4">
        <f t="shared" si="1"/>
        <v>9.4557165305855619</v>
      </c>
      <c r="T28" s="4"/>
      <c r="V28">
        <v>111169</v>
      </c>
      <c r="W28" s="4">
        <v>133.46</v>
      </c>
      <c r="X28" s="17">
        <f t="shared" si="3"/>
        <v>102.83177482551659</v>
      </c>
      <c r="Y28" s="17">
        <f t="shared" si="4"/>
        <v>164.08822517448343</v>
      </c>
      <c r="Z28" s="17">
        <f t="shared" si="5"/>
        <v>61.256450348966837</v>
      </c>
      <c r="AB28">
        <v>111169</v>
      </c>
      <c r="AC28" s="4">
        <v>128.73214173470723</v>
      </c>
      <c r="AD28" s="17">
        <f t="shared" si="6"/>
        <v>113.41802914746553</v>
      </c>
      <c r="AE28" s="17">
        <f t="shared" si="7"/>
        <v>144.04625432194894</v>
      </c>
      <c r="AF28" s="17">
        <f t="shared" si="8"/>
        <v>30.628225174483404</v>
      </c>
      <c r="AH28">
        <v>111169</v>
      </c>
      <c r="AI28" s="4">
        <v>124.949855122473</v>
      </c>
      <c r="AJ28" s="17">
        <f t="shared" si="9"/>
        <v>121.88703260502487</v>
      </c>
      <c r="AK28" s="17">
        <f t="shared" si="10"/>
        <v>128.01267763992112</v>
      </c>
      <c r="AL28" s="17">
        <f t="shared" si="11"/>
        <v>6.1256450348962517</v>
      </c>
    </row>
    <row r="29" spans="1:38" x14ac:dyDescent="0.25">
      <c r="A29">
        <v>101055</v>
      </c>
      <c r="B29" s="4">
        <v>114.9</v>
      </c>
      <c r="D29">
        <v>101055</v>
      </c>
      <c r="E29" s="4">
        <f t="shared" si="12"/>
        <v>127.16612620785045</v>
      </c>
      <c r="G29">
        <v>101055</v>
      </c>
      <c r="H29" s="4">
        <f t="shared" si="2"/>
        <v>136.97902717413081</v>
      </c>
      <c r="R29" s="5">
        <f t="shared" si="0"/>
        <v>139.4322524157009</v>
      </c>
      <c r="S29" s="4">
        <f t="shared" si="1"/>
        <v>-24.532252415700896</v>
      </c>
      <c r="T29" s="4"/>
      <c r="V29">
        <v>101055</v>
      </c>
      <c r="W29" s="4">
        <v>114.9</v>
      </c>
      <c r="X29" s="17">
        <f t="shared" si="3"/>
        <v>84.271774825516587</v>
      </c>
      <c r="Y29" s="17">
        <f t="shared" si="4"/>
        <v>145.52822517448342</v>
      </c>
      <c r="Z29" s="17">
        <f t="shared" si="5"/>
        <v>61.256450348966837</v>
      </c>
      <c r="AB29">
        <v>101055</v>
      </c>
      <c r="AC29" s="4">
        <v>127.16612620785045</v>
      </c>
      <c r="AD29" s="17">
        <f t="shared" si="6"/>
        <v>111.85201362060876</v>
      </c>
      <c r="AE29" s="17">
        <f t="shared" si="7"/>
        <v>142.48023879509216</v>
      </c>
      <c r="AF29" s="17">
        <f t="shared" si="8"/>
        <v>30.628225174483404</v>
      </c>
      <c r="AH29">
        <v>101055</v>
      </c>
      <c r="AI29" s="4">
        <v>136.97902717413081</v>
      </c>
      <c r="AJ29" s="17">
        <f t="shared" si="9"/>
        <v>133.91620465668268</v>
      </c>
      <c r="AK29" s="17">
        <f t="shared" si="10"/>
        <v>140.04184969157893</v>
      </c>
      <c r="AL29" s="17">
        <f t="shared" si="11"/>
        <v>6.1256450348962517</v>
      </c>
    </row>
    <row r="30" spans="1:38" x14ac:dyDescent="0.25">
      <c r="A30">
        <v>106959</v>
      </c>
      <c r="B30" s="4">
        <v>110.13</v>
      </c>
      <c r="D30">
        <v>106959</v>
      </c>
      <c r="E30" s="4">
        <f t="shared" si="12"/>
        <v>120.27812400007532</v>
      </c>
      <c r="G30">
        <v>106959</v>
      </c>
      <c r="H30" s="4">
        <f t="shared" si="2"/>
        <v>128.39662320013559</v>
      </c>
      <c r="R30" s="5">
        <f t="shared" si="0"/>
        <v>130.42624800015065</v>
      </c>
      <c r="S30" s="4">
        <f t="shared" si="1"/>
        <v>-20.296248000150655</v>
      </c>
      <c r="T30" s="4"/>
      <c r="V30">
        <v>106959</v>
      </c>
      <c r="W30" s="4">
        <v>110.13</v>
      </c>
      <c r="X30" s="17">
        <f t="shared" si="3"/>
        <v>79.501774825516577</v>
      </c>
      <c r="Y30" s="17">
        <f t="shared" si="4"/>
        <v>140.75822517448341</v>
      </c>
      <c r="Z30" s="17">
        <f t="shared" si="5"/>
        <v>61.256450348966837</v>
      </c>
      <c r="AB30">
        <v>106959</v>
      </c>
      <c r="AC30" s="4">
        <v>120.27812400007532</v>
      </c>
      <c r="AD30" s="17">
        <f t="shared" si="6"/>
        <v>104.96401141283363</v>
      </c>
      <c r="AE30" s="17">
        <f t="shared" si="7"/>
        <v>135.59223658731702</v>
      </c>
      <c r="AF30" s="17">
        <f t="shared" si="8"/>
        <v>30.62822517448339</v>
      </c>
      <c r="AH30">
        <v>106959</v>
      </c>
      <c r="AI30" s="4">
        <v>128.39662320013559</v>
      </c>
      <c r="AJ30" s="17">
        <f t="shared" si="9"/>
        <v>125.33380068268747</v>
      </c>
      <c r="AK30" s="17">
        <f t="shared" si="10"/>
        <v>131.45944571758372</v>
      </c>
      <c r="AL30" s="17">
        <f t="shared" si="11"/>
        <v>6.1256450348962517</v>
      </c>
    </row>
    <row r="31" spans="1:38" x14ac:dyDescent="0.25">
      <c r="A31">
        <v>101669</v>
      </c>
      <c r="B31" s="4">
        <v>120.15</v>
      </c>
      <c r="D31">
        <v>101669</v>
      </c>
      <c r="E31" s="4">
        <f t="shared" si="12"/>
        <v>129.32282618149986</v>
      </c>
      <c r="G31">
        <v>101669</v>
      </c>
      <c r="H31" s="4">
        <f t="shared" si="2"/>
        <v>136.66108712669973</v>
      </c>
      <c r="R31" s="5">
        <f t="shared" si="0"/>
        <v>138.49565236299969</v>
      </c>
      <c r="S31" s="4">
        <f t="shared" si="1"/>
        <v>-18.345652362999687</v>
      </c>
      <c r="T31" s="4"/>
      <c r="V31">
        <v>101669</v>
      </c>
      <c r="W31" s="4">
        <v>120.15</v>
      </c>
      <c r="X31" s="17">
        <f t="shared" si="3"/>
        <v>89.521774825516587</v>
      </c>
      <c r="Y31" s="17">
        <f t="shared" si="4"/>
        <v>150.77822517448342</v>
      </c>
      <c r="Z31" s="17">
        <f t="shared" si="5"/>
        <v>61.256450348966837</v>
      </c>
      <c r="AB31">
        <v>101669</v>
      </c>
      <c r="AC31" s="4">
        <v>129.32282618149986</v>
      </c>
      <c r="AD31" s="17">
        <f t="shared" si="6"/>
        <v>114.00871359425817</v>
      </c>
      <c r="AE31" s="17">
        <f t="shared" si="7"/>
        <v>144.63693876874157</v>
      </c>
      <c r="AF31" s="17">
        <f t="shared" si="8"/>
        <v>30.628225174483404</v>
      </c>
      <c r="AH31">
        <v>101669</v>
      </c>
      <c r="AI31" s="4">
        <v>136.66108712669973</v>
      </c>
      <c r="AJ31" s="17">
        <f t="shared" si="9"/>
        <v>133.5982646092516</v>
      </c>
      <c r="AK31" s="17">
        <f t="shared" si="10"/>
        <v>139.72390964414785</v>
      </c>
      <c r="AL31" s="17">
        <f t="shared" si="11"/>
        <v>6.1256450348962517</v>
      </c>
    </row>
    <row r="33" spans="1:8" x14ac:dyDescent="0.25">
      <c r="A33" t="s">
        <v>2</v>
      </c>
      <c r="B33">
        <f>CORREL(A2:A31,B2:B31)</f>
        <v>-0.889559150375967</v>
      </c>
      <c r="D33" t="s">
        <v>2</v>
      </c>
      <c r="E33">
        <f>CORREL(D2:D31,E2:E31)</f>
        <v>-0.96858052960358632</v>
      </c>
      <c r="G33" t="s">
        <v>2</v>
      </c>
      <c r="H33">
        <f>CORREL(G2:G31,H2:H31)</f>
        <v>-0.9986840098987928</v>
      </c>
    </row>
    <row r="34" spans="1:8" x14ac:dyDescent="0.25">
      <c r="A34" t="s">
        <v>8</v>
      </c>
      <c r="B34">
        <f>RSQ(B2:B31,A2:A31)</f>
        <v>0.79131548201761281</v>
      </c>
      <c r="D34" t="s">
        <v>8</v>
      </c>
      <c r="E34">
        <f>RSQ(E2:E31,D2:D31)</f>
        <v>0.93814824232716443</v>
      </c>
      <c r="G34" t="s">
        <v>8</v>
      </c>
      <c r="H34">
        <f>RSQ(H2:H31,G2:G31)</f>
        <v>0.99736975162753227</v>
      </c>
    </row>
    <row r="35" spans="1:8" x14ac:dyDescent="0.25">
      <c r="A35" t="s">
        <v>50</v>
      </c>
      <c r="B35">
        <f>STEYX(B2:B31,A2:A31)</f>
        <v>15.626645497185418</v>
      </c>
      <c r="D35" t="s">
        <v>50</v>
      </c>
      <c r="E35">
        <f>STEYX(E2:E31,D2:D31)</f>
        <v>7.8133227485927028</v>
      </c>
      <c r="G35" t="s">
        <v>50</v>
      </c>
      <c r="H35">
        <f>STEYX(H2:H31,G2:G31)</f>
        <v>1.5626645497184308</v>
      </c>
    </row>
    <row r="37" spans="1:8" x14ac:dyDescent="0.25">
      <c r="A37" t="s">
        <v>4</v>
      </c>
    </row>
    <row r="38" spans="1:8" x14ac:dyDescent="0.25">
      <c r="A38" t="s">
        <v>7</v>
      </c>
    </row>
    <row r="42" spans="1:8" x14ac:dyDescent="0.25">
      <c r="B42" s="4"/>
      <c r="E42" s="4"/>
      <c r="H42" s="4"/>
    </row>
    <row r="43" spans="1:8" x14ac:dyDescent="0.25">
      <c r="B43" s="1"/>
      <c r="E43" s="1"/>
      <c r="H4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</vt:lpstr>
      <vt:lpstr>R-squared</vt:lpstr>
      <vt:lpstr>Non-lin fit</vt:lpstr>
      <vt:lpstr>Spec</vt:lpstr>
      <vt:lpstr>Scenarios</vt:lpstr>
      <vt:lpstr>SEE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Pecar</dc:creator>
  <cp:lastModifiedBy>Branko Pecar</cp:lastModifiedBy>
  <dcterms:created xsi:type="dcterms:W3CDTF">2019-11-18T09:44:57Z</dcterms:created>
  <dcterms:modified xsi:type="dcterms:W3CDTF">2020-09-20T07:12:57Z</dcterms:modified>
</cp:coreProperties>
</file>